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c r="C38" i="109"/>
  <c r="F42" i="109"/>
  <c r="C42" i="109"/>
  <c r="C46" i="109"/>
  <c r="F50" i="109"/>
  <c r="C50" i="109"/>
  <c r="C54" i="109"/>
  <c r="C58" i="109"/>
  <c r="F58" i="109"/>
  <c r="C62" i="109"/>
  <c r="F66" i="109"/>
  <c r="C66" i="109"/>
  <c r="C6" i="120"/>
  <c r="F10" i="120"/>
  <c r="C10" i="120"/>
  <c r="C14" i="120"/>
  <c r="C18" i="120"/>
  <c r="F18" i="120"/>
  <c r="C22" i="120"/>
  <c r="C26" i="120"/>
  <c r="F26" i="120"/>
  <c r="C30" i="120"/>
  <c r="F34" i="120"/>
  <c r="C34" i="120"/>
  <c r="C38" i="120"/>
  <c r="F42" i="120"/>
  <c r="C42" i="120"/>
  <c r="C46" i="120"/>
  <c r="C50" i="120"/>
  <c r="F50" i="120"/>
  <c r="C54" i="120"/>
  <c r="C58" i="120"/>
  <c r="F58" i="120"/>
  <c r="C62" i="120"/>
  <c r="C66" i="120"/>
  <c r="F66" i="120"/>
  <c r="AB66" i="120"/>
  <c r="BQ3" i="115"/>
  <c r="AB67" i="120"/>
  <c r="BQ4" i="115"/>
  <c r="C70" i="120"/>
  <c r="C74" i="120"/>
  <c r="F74" i="120"/>
  <c r="C78" i="120"/>
  <c r="C82" i="120"/>
  <c r="C86" i="120"/>
  <c r="F90" i="120"/>
  <c r="C90" i="120"/>
  <c r="C94" i="120"/>
  <c r="C98" i="120"/>
  <c r="F98" i="120"/>
  <c r="C102" i="120"/>
  <c r="C106" i="120"/>
  <c r="F106" i="120"/>
  <c r="AB106" i="120"/>
  <c r="BR5" i="115"/>
  <c r="AB107" i="120"/>
  <c r="BR6" i="115"/>
  <c r="C110" i="120"/>
  <c r="F114" i="120"/>
  <c r="C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H6" i="115"/>
  <c r="E33" i="109"/>
  <c r="BJ6" i="115"/>
  <c r="I31" i="109"/>
  <c r="AU6" i="115"/>
  <c r="BL6" i="115"/>
  <c r="M27" i="109"/>
  <c r="AW6" i="115"/>
  <c r="AJ6" i="115"/>
  <c r="E9" i="119"/>
  <c r="BN6" i="115"/>
  <c r="Q19" i="109"/>
  <c r="AY6" i="115"/>
  <c r="AL6" i="115"/>
  <c r="I7" i="119"/>
  <c r="X6" i="115"/>
  <c r="E5" i="118"/>
  <c r="BP6" i="115"/>
  <c r="U56" i="109"/>
  <c r="BA6" i="115"/>
  <c r="AN6" i="115"/>
  <c r="M20" i="11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H24" i="47"/>
  <c r="BF24" i="47"/>
  <c r="H25" i="47"/>
  <c r="H28" i="47"/>
  <c r="H26" i="47"/>
  <c r="BF26" i="47"/>
  <c r="H29" i="47"/>
  <c r="BF28" i="47"/>
  <c r="H30" i="47"/>
  <c r="BF30" i="47"/>
  <c r="H31" i="47"/>
  <c r="BF31" i="47"/>
  <c r="H32" i="47"/>
  <c r="H34" i="47"/>
  <c r="BF34" i="47"/>
  <c r="BF32" i="47"/>
  <c r="H35" i="47"/>
  <c r="H36" i="47"/>
  <c r="H33" i="47"/>
  <c r="BF33" i="47"/>
  <c r="H37" i="47"/>
  <c r="BF36" i="47"/>
  <c r="H39" i="47"/>
  <c r="H38" i="47"/>
  <c r="BF38" i="47"/>
  <c r="H27" i="47"/>
  <c r="BF39" i="47"/>
  <c r="H135" i="47"/>
  <c r="H67" i="47"/>
  <c r="BF67" i="47"/>
  <c r="H103" i="47"/>
  <c r="H125" i="47"/>
  <c r="BF125" i="47"/>
  <c r="H109" i="47"/>
  <c r="H63" i="47"/>
  <c r="H98" i="47"/>
  <c r="H106" i="47"/>
  <c r="BF106" i="47"/>
  <c r="H42" i="47"/>
  <c r="BF42" i="47"/>
  <c r="H53" i="47"/>
  <c r="H52" i="47"/>
  <c r="BF52" i="47"/>
  <c r="H71" i="47"/>
  <c r="H68" i="47"/>
  <c r="H50" i="47"/>
  <c r="BF50" i="47"/>
  <c r="BF53" i="47"/>
  <c r="H69" i="47"/>
  <c r="H61" i="47"/>
  <c r="H136" i="47"/>
  <c r="BF136" i="47"/>
  <c r="H65" i="47"/>
  <c r="BF65" i="47"/>
  <c r="H60" i="47"/>
  <c r="H114" i="47"/>
  <c r="BF114" i="47"/>
  <c r="H78" i="47"/>
  <c r="H112" i="47"/>
  <c r="BF112" i="47"/>
  <c r="BF61" i="47"/>
  <c r="H132" i="47"/>
  <c r="BF132" i="47"/>
  <c r="H120" i="47"/>
  <c r="BF63" i="47"/>
  <c r="H117" i="47"/>
  <c r="H76" i="47"/>
  <c r="BF76" i="47"/>
  <c r="H82" i="47"/>
  <c r="BF82" i="47"/>
  <c r="H137" i="47"/>
  <c r="BF137" i="47"/>
  <c r="H131" i="47"/>
  <c r="H48" i="47"/>
  <c r="BF48" i="47"/>
  <c r="BF69" i="47"/>
  <c r="H124" i="47"/>
  <c r="BF124" i="47"/>
  <c r="H130" i="47"/>
  <c r="BF71" i="47"/>
  <c r="H89" i="47"/>
  <c r="BF89" i="47"/>
  <c r="H49" i="47"/>
  <c r="BF49" i="47"/>
  <c r="H102" i="47"/>
  <c r="BF102" i="47"/>
  <c r="H43" i="47"/>
  <c r="BF43" i="47"/>
  <c r="H45" i="47"/>
  <c r="BF45" i="47"/>
  <c r="H126" i="47"/>
  <c r="BF126" i="47"/>
  <c r="H96" i="47"/>
  <c r="BF96" i="47"/>
  <c r="BF78" i="47"/>
  <c r="H105" i="47"/>
  <c r="H54" i="47"/>
  <c r="H92" i="47"/>
  <c r="BF92" i="47"/>
  <c r="H90" i="47"/>
  <c r="BF90" i="47"/>
  <c r="H75" i="47"/>
  <c r="BF75" i="47"/>
  <c r="BF83" i="47"/>
  <c r="H86" i="47"/>
  <c r="H80" i="47"/>
  <c r="BF80" i="47"/>
  <c r="H56" i="47"/>
  <c r="BF56" i="47"/>
  <c r="BF86" i="47"/>
  <c r="H77" i="47"/>
  <c r="BF77" i="47"/>
  <c r="H115" i="47"/>
  <c r="H91" i="47"/>
  <c r="H94" i="47"/>
  <c r="BF94" i="47"/>
  <c r="H85" i="47"/>
  <c r="BF85" i="47"/>
  <c r="H55" i="47"/>
  <c r="BF55" i="47"/>
  <c r="H104" i="47"/>
  <c r="BF104" i="47"/>
  <c r="H138" i="47"/>
  <c r="BF138" i="47"/>
  <c r="H74" i="47"/>
  <c r="BF74" i="47"/>
  <c r="H122" i="47"/>
  <c r="H73" i="47"/>
  <c r="BF73" i="47"/>
  <c r="H83" i="47"/>
  <c r="BF98" i="47"/>
  <c r="H119" i="47"/>
  <c r="BF119" i="47"/>
  <c r="H70" i="47"/>
  <c r="BF70" i="47"/>
  <c r="H121" i="47"/>
  <c r="BF101" i="47"/>
  <c r="H107" i="47"/>
  <c r="H81" i="47"/>
  <c r="BF81" i="47"/>
  <c r="BF103" i="47"/>
  <c r="H64" i="47"/>
  <c r="BF64" i="47"/>
  <c r="H118" i="47"/>
  <c r="BF105" i="47"/>
  <c r="H127" i="47"/>
  <c r="H93" i="47"/>
  <c r="BF107" i="47"/>
  <c r="H41" i="47"/>
  <c r="BF41" i="47"/>
  <c r="H116" i="47"/>
  <c r="BF116" i="47"/>
  <c r="BF109" i="47"/>
  <c r="H134" i="47"/>
  <c r="H79" i="47"/>
  <c r="BF79" i="47"/>
  <c r="H100" i="47"/>
  <c r="BF100" i="47"/>
  <c r="H58" i="47"/>
  <c r="BF58" i="47"/>
  <c r="H99" i="47"/>
  <c r="H101" i="47"/>
  <c r="BF115" i="47"/>
  <c r="H44" i="47"/>
  <c r="BF44" i="47"/>
  <c r="H62" i="47"/>
  <c r="BF117" i="47"/>
  <c r="H133" i="47"/>
  <c r="H72" i="47"/>
  <c r="BF72" i="47"/>
  <c r="H128" i="47"/>
  <c r="BF120" i="47"/>
  <c r="H66" i="47"/>
  <c r="BF121" i="47"/>
  <c r="H87" i="47"/>
  <c r="BF87" i="47"/>
  <c r="H129" i="47"/>
  <c r="BF129" i="47"/>
  <c r="H51" i="47"/>
  <c r="BF51" i="47"/>
  <c r="H111" i="47"/>
  <c r="BF111" i="47"/>
  <c r="H47" i="47"/>
  <c r="BF47" i="47"/>
  <c r="H95" i="47"/>
  <c r="BF127" i="47"/>
  <c r="H110" i="47"/>
  <c r="BF110" i="47"/>
  <c r="H46" i="47"/>
  <c r="BF46" i="47"/>
  <c r="H108" i="47"/>
  <c r="BF108" i="47"/>
  <c r="H113" i="47"/>
  <c r="BF113" i="47"/>
  <c r="BF131" i="47"/>
  <c r="H57" i="47"/>
  <c r="BF57" i="47"/>
  <c r="H40" i="47"/>
  <c r="BF40" i="47"/>
  <c r="BF133" i="47"/>
  <c r="H59" i="47"/>
  <c r="BF59" i="47"/>
  <c r="BF134" i="47"/>
  <c r="H88" i="47"/>
  <c r="BF88" i="47"/>
  <c r="BF135" i="47"/>
  <c r="H84" i="47"/>
  <c r="BF84" i="47"/>
  <c r="H123" i="47"/>
  <c r="BF123" i="47"/>
  <c r="H97" i="47"/>
  <c r="A2" i="61"/>
  <c r="K4" i="47"/>
  <c r="B2" i="61"/>
  <c r="K3" i="47"/>
  <c r="E1" i="128"/>
  <c r="F18" i="109"/>
  <c r="K5" i="47"/>
  <c r="BF130" i="47"/>
  <c r="BF128" i="47"/>
  <c r="BF122" i="47"/>
  <c r="BF118" i="47"/>
  <c r="BF99" i="47"/>
  <c r="BF97" i="47"/>
  <c r="BF95" i="47"/>
  <c r="BF93" i="47"/>
  <c r="BF91" i="47"/>
  <c r="BF68" i="47"/>
  <c r="BF66" i="47"/>
  <c r="BF62" i="47"/>
  <c r="BF60" i="47"/>
  <c r="BF54" i="47"/>
  <c r="BF37" i="47"/>
  <c r="BF35" i="47"/>
  <c r="BF29" i="47"/>
  <c r="BF27" i="47"/>
  <c r="BF25" i="47"/>
  <c r="BF23" i="47"/>
  <c r="F82" i="120"/>
  <c r="F1" i="124"/>
  <c r="F1" i="123"/>
  <c r="H1" i="122"/>
  <c r="H1" i="124"/>
  <c r="H1" i="123"/>
  <c r="H1" i="127"/>
  <c r="H1" i="125"/>
  <c r="E2" i="61"/>
  <c r="H1" i="126"/>
  <c r="F1" i="126"/>
  <c r="F1" i="125"/>
  <c r="F1" i="122"/>
  <c r="F1" i="127"/>
  <c r="C1" i="128"/>
  <c r="B183" i="61"/>
  <c r="AP61" i="47"/>
  <c r="AQ96" i="47"/>
  <c r="B276" i="61"/>
  <c r="AP117" i="47"/>
  <c r="B219" i="61"/>
  <c r="AO124" i="47"/>
  <c r="B242" i="61"/>
  <c r="AQ14" i="47"/>
  <c r="B20" i="61"/>
  <c r="B270" i="61"/>
  <c r="AO126" i="47"/>
  <c r="B515" i="61"/>
  <c r="AP97" i="47"/>
  <c r="B274" i="61"/>
  <c r="AO96" i="47"/>
  <c r="AO102" i="47"/>
  <c r="B258" i="61"/>
  <c r="AO64" i="47"/>
  <c r="B378" i="61"/>
  <c r="AP81" i="47"/>
  <c r="B375" i="61"/>
  <c r="B296" i="61"/>
  <c r="AQ75" i="47"/>
  <c r="B56" i="61"/>
  <c r="AQ23" i="47"/>
  <c r="AO37" i="47"/>
  <c r="B106" i="61"/>
  <c r="B490" i="61"/>
  <c r="AO57" i="47"/>
  <c r="AN131" i="47"/>
  <c r="B233" i="61"/>
  <c r="AU131" i="47"/>
  <c r="AT131" i="47"/>
  <c r="B477" i="61"/>
  <c r="AN46" i="47"/>
  <c r="AU46" i="47"/>
  <c r="AT46" i="47"/>
  <c r="AO117" i="47"/>
  <c r="B218" i="61"/>
  <c r="B376" i="61"/>
  <c r="AQ81" i="47"/>
  <c r="B108" i="61"/>
  <c r="AQ37" i="47"/>
  <c r="AQ64" i="47"/>
  <c r="B380" i="61"/>
  <c r="B220" i="61"/>
  <c r="AQ117" i="47"/>
  <c r="B357" i="61"/>
  <c r="AN119" i="47"/>
  <c r="AU119" i="47"/>
  <c r="AT119" i="47"/>
  <c r="AP123" i="47"/>
  <c r="B511" i="61"/>
  <c r="B205" i="61"/>
  <c r="AU112" i="47"/>
  <c r="AT112" i="47"/>
  <c r="AN112" i="47"/>
  <c r="B316" i="61"/>
  <c r="AQ115" i="47"/>
  <c r="B52" i="61"/>
  <c r="AQ22" i="47"/>
  <c r="AN61" i="47"/>
  <c r="AU61" i="47"/>
  <c r="AT61" i="47"/>
  <c r="B181" i="61"/>
  <c r="AP39" i="47"/>
  <c r="B111" i="61"/>
  <c r="AO127" i="47"/>
  <c r="B386" i="61"/>
  <c r="B332" i="61"/>
  <c r="AQ55" i="47"/>
  <c r="AP106" i="47"/>
  <c r="B151" i="61"/>
  <c r="AQ69" i="47"/>
  <c r="B180" i="61"/>
  <c r="AU62" i="47"/>
  <c r="AT62" i="47"/>
  <c r="AN62" i="47"/>
  <c r="B429" i="61"/>
  <c r="B494" i="61"/>
  <c r="AO40" i="47"/>
  <c r="AP114" i="47"/>
  <c r="B199" i="61"/>
  <c r="B166" i="61"/>
  <c r="AO71" i="47"/>
  <c r="AP109" i="47"/>
  <c r="B139" i="61"/>
  <c r="AP72" i="47"/>
  <c r="B439" i="61"/>
  <c r="B170" i="61"/>
  <c r="AO68" i="47"/>
  <c r="AQ48" i="47"/>
  <c r="B240" i="61"/>
  <c r="B474" i="61"/>
  <c r="AO110" i="47"/>
  <c r="B460" i="61"/>
  <c r="AQ51" i="47"/>
  <c r="AP60" i="47"/>
  <c r="B195" i="61"/>
  <c r="B279" i="61"/>
  <c r="AP105" i="47"/>
  <c r="B345" i="61"/>
  <c r="AN122" i="47"/>
  <c r="AU122" i="47"/>
  <c r="AT122" i="47"/>
  <c r="AU30" i="47"/>
  <c r="AT30" i="47"/>
  <c r="AN30" i="47"/>
  <c r="B77" i="61"/>
  <c r="AQ85" i="47"/>
  <c r="B328" i="61"/>
  <c r="AU11" i="47"/>
  <c r="B5" i="61"/>
  <c r="AN11" i="47"/>
  <c r="AU99" i="47"/>
  <c r="AT99" i="47"/>
  <c r="AN99" i="47"/>
  <c r="B417" i="61"/>
  <c r="B503" i="61"/>
  <c r="AP88" i="47"/>
  <c r="B336" i="61"/>
  <c r="AQ104" i="47"/>
  <c r="B415" i="61"/>
  <c r="AP58" i="47"/>
  <c r="B35" i="61"/>
  <c r="AP18" i="47"/>
  <c r="AQ61" i="47"/>
  <c r="B184" i="61"/>
  <c r="AP91" i="47"/>
  <c r="B319" i="61"/>
  <c r="B512" i="61"/>
  <c r="AQ123" i="47"/>
  <c r="B254" i="61"/>
  <c r="AO49" i="47"/>
  <c r="B419" i="61"/>
  <c r="AP99" i="47"/>
  <c r="B83" i="61"/>
  <c r="AP31" i="47"/>
  <c r="B470" i="61"/>
  <c r="AO95" i="47"/>
  <c r="B138" i="61"/>
  <c r="AO109" i="47"/>
  <c r="B454" i="61"/>
  <c r="AO129" i="47"/>
  <c r="B401" i="61"/>
  <c r="AN134" i="47"/>
  <c r="AU134" i="47"/>
  <c r="AT134" i="47"/>
  <c r="B160" i="61"/>
  <c r="AQ53" i="47"/>
  <c r="AQ84" i="47"/>
  <c r="B508" i="61"/>
  <c r="AP126" i="47"/>
  <c r="B271" i="61"/>
  <c r="AO45" i="47"/>
  <c r="B266" i="61"/>
  <c r="B190" i="61"/>
  <c r="AO65" i="47"/>
  <c r="AP90" i="47"/>
  <c r="B291" i="61"/>
  <c r="B39" i="61"/>
  <c r="AP19" i="47"/>
  <c r="AN66" i="47"/>
  <c r="AU66" i="47"/>
  <c r="AT66" i="47"/>
  <c r="B445" i="61"/>
  <c r="AO128" i="47"/>
  <c r="B442" i="61"/>
  <c r="AQ101" i="47"/>
  <c r="B424" i="61"/>
  <c r="AN41" i="47"/>
  <c r="B393" i="61"/>
  <c r="AU41" i="47"/>
  <c r="AT41" i="47"/>
  <c r="AO105" i="47"/>
  <c r="B278" i="61"/>
  <c r="B400" i="61"/>
  <c r="AQ116" i="47"/>
  <c r="B383" i="61"/>
  <c r="AP118" i="47"/>
  <c r="AP67" i="47"/>
  <c r="B127" i="61"/>
  <c r="AN27" i="47"/>
  <c r="B117" i="61"/>
  <c r="AU27" i="47"/>
  <c r="AT27" i="47"/>
  <c r="AQ112" i="47"/>
  <c r="B208" i="61"/>
  <c r="B8" i="61"/>
  <c r="AQ11" i="47"/>
  <c r="B159" i="61"/>
  <c r="AP53" i="47"/>
  <c r="AP124" i="47"/>
  <c r="B243" i="61"/>
  <c r="AP119" i="47"/>
  <c r="B359" i="61"/>
  <c r="B516" i="61"/>
  <c r="AQ97" i="47"/>
  <c r="AO121" i="47"/>
  <c r="B366" i="61"/>
  <c r="AO17" i="47"/>
  <c r="B30" i="61"/>
  <c r="AP29" i="47"/>
  <c r="B75" i="61"/>
  <c r="AU101" i="47"/>
  <c r="AT101" i="47"/>
  <c r="AN101" i="47"/>
  <c r="B421" i="61"/>
  <c r="AU85" i="47"/>
  <c r="AT85" i="47"/>
  <c r="B325" i="61"/>
  <c r="AN85" i="47"/>
  <c r="B105" i="61"/>
  <c r="AN37" i="47"/>
  <c r="AU37" i="47"/>
  <c r="AT37" i="47"/>
  <c r="AO52" i="47"/>
  <c r="B162" i="61"/>
  <c r="B123" i="61"/>
  <c r="AP135" i="47"/>
  <c r="AP92" i="47"/>
  <c r="B287" i="61"/>
  <c r="AP27" i="47"/>
  <c r="B119" i="61"/>
  <c r="B90" i="61"/>
  <c r="AO34" i="47"/>
  <c r="B18" i="61"/>
  <c r="AO14" i="47"/>
  <c r="B499" i="61"/>
  <c r="AP59" i="47"/>
  <c r="AP17" i="47"/>
  <c r="B31" i="61"/>
  <c r="AO119" i="47"/>
  <c r="B358" i="61"/>
  <c r="AO134" i="47"/>
  <c r="B402" i="61"/>
  <c r="AU33" i="47"/>
  <c r="AT33" i="47"/>
  <c r="AN33" i="47"/>
  <c r="B101" i="61"/>
  <c r="AP51" i="47"/>
  <c r="B459" i="61"/>
  <c r="AO41" i="47"/>
  <c r="B394" i="61"/>
  <c r="AQ76" i="47"/>
  <c r="B224" i="61"/>
  <c r="B246" i="61"/>
  <c r="AO130" i="47"/>
  <c r="B370" i="61"/>
  <c r="AO107" i="47"/>
  <c r="AO131" i="47"/>
  <c r="B234" i="61"/>
  <c r="B124" i="61"/>
  <c r="AQ135" i="47"/>
  <c r="AQ56" i="47"/>
  <c r="B308" i="61"/>
  <c r="B137" i="61"/>
  <c r="AN109" i="47"/>
  <c r="AU109" i="47"/>
  <c r="AT109" i="47"/>
  <c r="AO39" i="47"/>
  <c r="B110" i="61"/>
  <c r="B238" i="61"/>
  <c r="AO48" i="47"/>
  <c r="B94" i="61"/>
  <c r="AO35" i="47"/>
  <c r="AN125" i="47"/>
  <c r="B133" i="61"/>
  <c r="AU125" i="47"/>
  <c r="AT125" i="47"/>
  <c r="AN83" i="47"/>
  <c r="B353" i="61"/>
  <c r="AU83" i="47"/>
  <c r="AT83" i="47"/>
  <c r="AQ17" i="47"/>
  <c r="B32" i="61"/>
  <c r="B232" i="61"/>
  <c r="AQ137" i="47"/>
  <c r="B63" i="61"/>
  <c r="AP25" i="47"/>
  <c r="AN35" i="47"/>
  <c r="AU35" i="47"/>
  <c r="AT35" i="47"/>
  <c r="B93" i="61"/>
  <c r="AN12" i="47"/>
  <c r="AU12" i="47"/>
  <c r="AT12" i="47"/>
  <c r="B9" i="61"/>
  <c r="B99" i="61"/>
  <c r="AP36" i="47"/>
  <c r="AO135" i="47"/>
  <c r="B122" i="61"/>
  <c r="AO89" i="47"/>
  <c r="B250" i="61"/>
  <c r="B389" i="61"/>
  <c r="AN93" i="47"/>
  <c r="AU93" i="47"/>
  <c r="AT93" i="47"/>
  <c r="AP37" i="47"/>
  <c r="B107" i="61"/>
  <c r="B362" i="61"/>
  <c r="AO70" i="47"/>
  <c r="B114" i="61"/>
  <c r="AO38" i="47"/>
  <c r="B461" i="61"/>
  <c r="AU111" i="47"/>
  <c r="AT111" i="47"/>
  <c r="AN111" i="47"/>
  <c r="AQ83" i="47"/>
  <c r="B356" i="61"/>
  <c r="B48" i="61"/>
  <c r="AQ21" i="47"/>
  <c r="AQ87" i="47"/>
  <c r="B452" i="61"/>
  <c r="B472" i="61"/>
  <c r="AQ95" i="47"/>
  <c r="AN19" i="47"/>
  <c r="B37" i="61"/>
  <c r="AU19" i="47"/>
  <c r="AT19" i="47"/>
  <c r="B482" i="61"/>
  <c r="AO108" i="47"/>
  <c r="AN126" i="47"/>
  <c r="B269" i="61"/>
  <c r="AU126" i="47"/>
  <c r="AT126" i="47"/>
  <c r="B14" i="61"/>
  <c r="AO13" i="47"/>
  <c r="AN58" i="47"/>
  <c r="B413" i="61"/>
  <c r="AU58" i="47"/>
  <c r="AT58" i="47"/>
  <c r="AN64" i="47"/>
  <c r="B377" i="61"/>
  <c r="AU64" i="47"/>
  <c r="AT64" i="47"/>
  <c r="AO27" i="47"/>
  <c r="B118" i="61"/>
  <c r="AP33" i="47"/>
  <c r="B103" i="61"/>
  <c r="AN63" i="47"/>
  <c r="AU63" i="47"/>
  <c r="AT63" i="47"/>
  <c r="B141" i="61"/>
  <c r="B361" i="61"/>
  <c r="AU70" i="47"/>
  <c r="AT70" i="47"/>
  <c r="AN70" i="47"/>
  <c r="B177" i="61"/>
  <c r="AU69" i="47"/>
  <c r="AT69" i="47"/>
  <c r="AN69" i="47"/>
  <c r="B27" i="61"/>
  <c r="AP16" i="47"/>
  <c r="AU39" i="47"/>
  <c r="AT39" i="47"/>
  <c r="AN39" i="47"/>
  <c r="B109" i="61"/>
  <c r="B391" i="61"/>
  <c r="AP93" i="47"/>
  <c r="AP23" i="47"/>
  <c r="B55" i="61"/>
  <c r="AU108" i="47"/>
  <c r="AT108" i="47"/>
  <c r="AN108" i="47"/>
  <c r="B481" i="61"/>
  <c r="B36" i="61"/>
  <c r="AQ18" i="47"/>
  <c r="B154" i="61"/>
  <c r="AO42" i="47"/>
  <c r="AP21" i="47"/>
  <c r="B47" i="61"/>
  <c r="AN78" i="47"/>
  <c r="AU78" i="47"/>
  <c r="AT78" i="47"/>
  <c r="B201" i="61"/>
  <c r="AO80" i="47"/>
  <c r="B302" i="61"/>
  <c r="AQ42" i="47"/>
  <c r="B156" i="61"/>
  <c r="AQ109" i="47"/>
  <c r="B140" i="61"/>
  <c r="AP65" i="47"/>
  <c r="B191" i="61"/>
  <c r="AO112" i="47"/>
  <c r="B206" i="61"/>
  <c r="B44" i="61"/>
  <c r="AQ20" i="47"/>
  <c r="B21" i="61"/>
  <c r="AU15" i="47"/>
  <c r="AT15" i="47"/>
  <c r="AN15" i="47"/>
  <c r="B6" i="61"/>
  <c r="AO11" i="47"/>
  <c r="AQ74" i="47"/>
  <c r="B344" i="61"/>
  <c r="B259" i="61"/>
  <c r="AP102" i="47"/>
  <c r="AN129" i="47"/>
  <c r="AU129" i="47"/>
  <c r="AT129" i="47"/>
  <c r="B453" i="61"/>
  <c r="AP127" i="47"/>
  <c r="B387" i="61"/>
  <c r="AU26" i="47"/>
  <c r="AT26" i="47"/>
  <c r="B69" i="61"/>
  <c r="AN26" i="47"/>
  <c r="AN107" i="47"/>
  <c r="B369" i="61"/>
  <c r="AU107" i="47"/>
  <c r="AT107" i="47"/>
  <c r="B484" i="61"/>
  <c r="AQ108" i="47"/>
  <c r="AP62" i="47"/>
  <c r="B431" i="61"/>
  <c r="AO103" i="47"/>
  <c r="B130" i="61"/>
  <c r="AO56" i="47"/>
  <c r="B306" i="61"/>
  <c r="AU135" i="47"/>
  <c r="AT135" i="47"/>
  <c r="B121" i="61"/>
  <c r="AN135" i="47"/>
  <c r="B209" i="61"/>
  <c r="AU132" i="47"/>
  <c r="AT132" i="47"/>
  <c r="AN132" i="47"/>
  <c r="AU115" i="47"/>
  <c r="AT115" i="47"/>
  <c r="B313" i="61"/>
  <c r="AN115" i="47"/>
  <c r="B510" i="61"/>
  <c r="AO123" i="47"/>
  <c r="B173" i="61"/>
  <c r="AN50" i="47"/>
  <c r="AU50" i="47"/>
  <c r="AT50" i="47"/>
  <c r="B64" i="61"/>
  <c r="AQ25" i="47"/>
  <c r="AP73" i="47"/>
  <c r="B351" i="61"/>
  <c r="B491" i="61"/>
  <c r="AP57" i="47"/>
  <c r="AN20" i="47"/>
  <c r="AU20" i="47"/>
  <c r="AT20" i="47"/>
  <c r="B41" i="61"/>
  <c r="B492" i="61"/>
  <c r="AQ57" i="47"/>
  <c r="B446" i="61"/>
  <c r="AO66" i="47"/>
  <c r="B146" i="61"/>
  <c r="AO98" i="47"/>
  <c r="AU121" i="47"/>
  <c r="AT121" i="47"/>
  <c r="B365" i="61"/>
  <c r="AN121" i="47"/>
  <c r="B408" i="61"/>
  <c r="AQ79" i="47"/>
  <c r="AU98" i="47"/>
  <c r="AT98" i="47"/>
  <c r="AN98" i="47"/>
  <c r="B145" i="61"/>
  <c r="AO20" i="47"/>
  <c r="B42" i="61"/>
  <c r="AN36" i="47"/>
  <c r="AU36" i="47"/>
  <c r="AT36" i="47"/>
  <c r="B97" i="61"/>
  <c r="B46" i="61"/>
  <c r="AO21" i="47"/>
  <c r="AO50" i="47"/>
  <c r="B174" i="61"/>
  <c r="B466" i="61"/>
  <c r="AO47" i="47"/>
  <c r="AP136" i="47"/>
  <c r="B187" i="61"/>
  <c r="B34" i="61"/>
  <c r="AO18" i="47"/>
  <c r="B260" i="61"/>
  <c r="AQ102" i="47"/>
  <c r="AU49" i="47"/>
  <c r="AT49" i="47"/>
  <c r="AN49" i="47"/>
  <c r="B253" i="61"/>
  <c r="AO26" i="47"/>
  <c r="B70" i="61"/>
  <c r="AQ32" i="47"/>
  <c r="B88" i="61"/>
  <c r="B150" i="61"/>
  <c r="AO106" i="47"/>
  <c r="B341" i="61"/>
  <c r="AU74" i="47"/>
  <c r="AT74" i="47"/>
  <c r="AN74" i="47"/>
  <c r="AO132" i="47"/>
  <c r="B210" i="61"/>
  <c r="B200" i="61"/>
  <c r="AQ114" i="47"/>
  <c r="AQ111" i="47"/>
  <c r="B464" i="61"/>
  <c r="B185" i="61"/>
  <c r="AU136" i="47"/>
  <c r="AT136" i="47"/>
  <c r="AN136" i="47"/>
  <c r="AN72" i="47"/>
  <c r="AU72" i="47"/>
  <c r="AT72" i="47"/>
  <c r="B437" i="61"/>
  <c r="AO93" i="47"/>
  <c r="B390" i="61"/>
  <c r="AN47" i="47"/>
  <c r="B465" i="61"/>
  <c r="AU47" i="47"/>
  <c r="AT47" i="47"/>
  <c r="B502" i="61"/>
  <c r="AO88" i="47"/>
  <c r="AP86" i="47"/>
  <c r="B299" i="61"/>
  <c r="AO90" i="47"/>
  <c r="B290" i="61"/>
  <c r="B514" i="61"/>
  <c r="AO97" i="47"/>
  <c r="B164" i="61"/>
  <c r="AQ52" i="47"/>
  <c r="B315" i="61"/>
  <c r="AP115" i="47"/>
  <c r="AN54" i="47"/>
  <c r="AU54" i="47"/>
  <c r="AT54" i="47"/>
  <c r="B281" i="61"/>
  <c r="AP112" i="47"/>
  <c r="B207" i="61"/>
  <c r="B74" i="61"/>
  <c r="AO29" i="47"/>
  <c r="B167" i="61"/>
  <c r="AP71" i="47"/>
  <c r="B352" i="61"/>
  <c r="AQ73" i="47"/>
  <c r="AN75" i="47"/>
  <c r="AU75" i="47"/>
  <c r="AT75" i="47"/>
  <c r="B293" i="61"/>
  <c r="AN81" i="47"/>
  <c r="AU81" i="47"/>
  <c r="AT81" i="47"/>
  <c r="B373" i="61"/>
  <c r="B350" i="61"/>
  <c r="AO73" i="47"/>
  <c r="AQ35" i="47"/>
  <c r="B96" i="61"/>
  <c r="AP30" i="47"/>
  <c r="B79" i="61"/>
  <c r="AO86" i="47"/>
  <c r="B298" i="61"/>
  <c r="AU18" i="47"/>
  <c r="AT18" i="47"/>
  <c r="B33" i="61"/>
  <c r="AN18" i="47"/>
  <c r="B203" i="61"/>
  <c r="AP78" i="47"/>
  <c r="AP94" i="47"/>
  <c r="B323" i="61"/>
  <c r="B330" i="61"/>
  <c r="AO55" i="47"/>
  <c r="AQ31" i="47"/>
  <c r="B84" i="61"/>
  <c r="AN28" i="47"/>
  <c r="B65" i="61"/>
  <c r="AU28" i="47"/>
  <c r="AT28" i="47"/>
  <c r="AN133" i="47"/>
  <c r="B433" i="61"/>
  <c r="AU133" i="47"/>
  <c r="AT133" i="47"/>
  <c r="AN73" i="47"/>
  <c r="B349" i="61"/>
  <c r="AU73" i="47"/>
  <c r="AT73" i="47"/>
  <c r="B148" i="61"/>
  <c r="AQ98" i="47"/>
  <c r="B407" i="61"/>
  <c r="AP79" i="47"/>
  <c r="B404" i="61"/>
  <c r="AQ134" i="47"/>
  <c r="B91" i="61"/>
  <c r="AP34" i="47"/>
  <c r="B457" i="61"/>
  <c r="AU51" i="47"/>
  <c r="AT51" i="47"/>
  <c r="AN51" i="47"/>
  <c r="B217" i="61"/>
  <c r="AN117" i="47"/>
  <c r="AU117" i="47"/>
  <c r="AT117" i="47"/>
  <c r="B367" i="61"/>
  <c r="AP121" i="47"/>
  <c r="AU97" i="47"/>
  <c r="AT97" i="47"/>
  <c r="AN97" i="47"/>
  <c r="B513" i="61"/>
  <c r="AQ50" i="47"/>
  <c r="B176" i="61"/>
  <c r="AN76" i="47"/>
  <c r="AU76" i="47"/>
  <c r="AT76" i="47"/>
  <c r="B221" i="61"/>
  <c r="B339" i="61"/>
  <c r="AP138" i="47"/>
  <c r="B426" i="61"/>
  <c r="AO44" i="47"/>
  <c r="AP77" i="47"/>
  <c r="B311" i="61"/>
  <c r="B62" i="61"/>
  <c r="AO25" i="47"/>
  <c r="B149" i="61"/>
  <c r="AN106" i="47"/>
  <c r="AU106" i="47"/>
  <c r="AT106" i="47"/>
  <c r="B212" i="61"/>
  <c r="AQ132" i="47"/>
  <c r="AN86" i="47"/>
  <c r="B297" i="61"/>
  <c r="AU86" i="47"/>
  <c r="AT86" i="47"/>
  <c r="AO62" i="47"/>
  <c r="B430" i="61"/>
  <c r="AU138" i="47"/>
  <c r="AT138" i="47"/>
  <c r="B337" i="61"/>
  <c r="AN138" i="47"/>
  <c r="AU77" i="47"/>
  <c r="AT77" i="47"/>
  <c r="AN77" i="47"/>
  <c r="B309" i="61"/>
  <c r="AO33" i="47"/>
  <c r="B102" i="61"/>
  <c r="B282" i="61"/>
  <c r="AO54" i="47"/>
  <c r="AP133" i="47"/>
  <c r="B435" i="61"/>
  <c r="B211" i="61"/>
  <c r="AP132" i="47"/>
  <c r="AQ30" i="47"/>
  <c r="B80" i="61"/>
  <c r="AP100" i="47"/>
  <c r="B411" i="61"/>
  <c r="AQ70" i="47"/>
  <c r="B364" i="61"/>
  <c r="AQ54" i="47"/>
  <c r="B284" i="61"/>
  <c r="B307" i="61"/>
  <c r="AP56" i="47"/>
  <c r="AO61" i="47"/>
  <c r="B182" i="61"/>
  <c r="B326" i="61"/>
  <c r="AO85" i="47"/>
  <c r="B432" i="61"/>
  <c r="AQ62" i="47"/>
  <c r="B76" i="61"/>
  <c r="AQ29" i="47"/>
  <c r="B163" i="61"/>
  <c r="AP52" i="47"/>
  <c r="AO111" i="47"/>
  <c r="B462" i="61"/>
  <c r="AN68" i="47"/>
  <c r="B169" i="61"/>
  <c r="AU68" i="47"/>
  <c r="AT68" i="47"/>
  <c r="B50" i="61"/>
  <c r="AO22" i="47"/>
  <c r="B255" i="61"/>
  <c r="AP49" i="47"/>
  <c r="AO75" i="47"/>
  <c r="B294" i="61"/>
  <c r="AQ67" i="47"/>
  <c r="B128" i="61"/>
  <c r="AN120" i="47"/>
  <c r="AU120" i="47"/>
  <c r="AT120" i="47"/>
  <c r="B213" i="61"/>
  <c r="AU82" i="47"/>
  <c r="AT82" i="47"/>
  <c r="B225" i="61"/>
  <c r="AN82" i="47"/>
  <c r="B252" i="61"/>
  <c r="AQ89" i="47"/>
  <c r="AU92" i="47"/>
  <c r="AT92" i="47"/>
  <c r="B285" i="61"/>
  <c r="AN92" i="47"/>
  <c r="AO59" i="47"/>
  <c r="B498" i="61"/>
  <c r="B418" i="61"/>
  <c r="AO99" i="47"/>
  <c r="AQ26" i="47"/>
  <c r="B72" i="61"/>
  <c r="AP22" i="47"/>
  <c r="B51" i="61"/>
  <c r="B504" i="61"/>
  <c r="AQ88" i="47"/>
  <c r="AO76" i="47"/>
  <c r="B222" i="61"/>
  <c r="B280" i="61"/>
  <c r="AQ105" i="47"/>
  <c r="B16" i="61"/>
  <c r="AQ13" i="47"/>
  <c r="AP40" i="47"/>
  <c r="B495" i="61"/>
  <c r="AO51" i="47"/>
  <c r="B458" i="61"/>
  <c r="AP101" i="47"/>
  <c r="B423" i="61"/>
  <c r="AP47" i="47"/>
  <c r="B467" i="61"/>
  <c r="B172" i="61"/>
  <c r="AQ68" i="47"/>
  <c r="B507" i="61"/>
  <c r="AP84" i="47"/>
  <c r="AP120" i="47"/>
  <c r="B215" i="61"/>
  <c r="AQ113" i="47"/>
  <c r="B488" i="61"/>
  <c r="AP125" i="47"/>
  <c r="B135" i="61"/>
  <c r="AN32" i="47"/>
  <c r="B85" i="61"/>
  <c r="AU32" i="47"/>
  <c r="AT32" i="47"/>
  <c r="B277" i="61"/>
  <c r="AU105" i="47"/>
  <c r="AT105" i="47"/>
  <c r="AN105" i="47"/>
  <c r="AP41" i="47"/>
  <c r="B395" i="61"/>
  <c r="B38" i="61"/>
  <c r="AO19" i="47"/>
  <c r="AQ39" i="47"/>
  <c r="B112" i="61"/>
  <c r="AU31" i="47"/>
  <c r="AT31" i="47"/>
  <c r="B81" i="61"/>
  <c r="AN31" i="47"/>
  <c r="B26" i="61"/>
  <c r="AO16" i="47"/>
  <c r="AO133" i="47"/>
  <c r="B434" i="61"/>
  <c r="AU118" i="47"/>
  <c r="AT118" i="47"/>
  <c r="B381" i="61"/>
  <c r="AN118" i="47"/>
  <c r="B158" i="61"/>
  <c r="AO53" i="47"/>
  <c r="B455" i="61"/>
  <c r="AP129" i="47"/>
  <c r="AQ91" i="47"/>
  <c r="B320" i="61"/>
  <c r="B303" i="61"/>
  <c r="AP80" i="47"/>
  <c r="AP108" i="47"/>
  <c r="B483" i="61"/>
  <c r="B116" i="61"/>
  <c r="AQ38" i="47"/>
  <c r="B382" i="61"/>
  <c r="AO118" i="47"/>
  <c r="AP110" i="47"/>
  <c r="B475" i="61"/>
  <c r="AQ63" i="47"/>
  <c r="B144" i="61"/>
  <c r="AQ45" i="47"/>
  <c r="B268" i="61"/>
  <c r="AU84" i="47"/>
  <c r="AT84" i="47"/>
  <c r="AN84" i="47"/>
  <c r="B505" i="61"/>
  <c r="B469" i="61"/>
  <c r="AU95" i="47"/>
  <c r="AT95" i="47"/>
  <c r="AN95" i="47"/>
  <c r="AQ125" i="47"/>
  <c r="B136" i="61"/>
  <c r="B272" i="61"/>
  <c r="AQ126" i="47"/>
  <c r="AN16" i="47"/>
  <c r="AU16" i="47"/>
  <c r="AT16" i="47"/>
  <c r="B25" i="61"/>
  <c r="AN102" i="47"/>
  <c r="AU102" i="47"/>
  <c r="AT102" i="47"/>
  <c r="B257" i="61"/>
  <c r="AO92" i="47"/>
  <c r="B286" i="61"/>
  <c r="AQ90" i="47"/>
  <c r="B292" i="61"/>
  <c r="B420" i="61"/>
  <c r="AQ99" i="47"/>
  <c r="AU116" i="47"/>
  <c r="AT116" i="47"/>
  <c r="B397" i="61"/>
  <c r="AN116" i="47"/>
  <c r="AO114" i="47"/>
  <c r="B198" i="61"/>
  <c r="AQ71" i="47"/>
  <c r="B168" i="61"/>
  <c r="B392" i="61"/>
  <c r="AQ93" i="47"/>
  <c r="B355" i="61"/>
  <c r="AP83" i="47"/>
  <c r="AO82" i="47"/>
  <c r="B226" i="61"/>
  <c r="AQ47" i="47"/>
  <c r="B468" i="61"/>
  <c r="AU67" i="47"/>
  <c r="AT67" i="47"/>
  <c r="B125" i="61"/>
  <c r="AN67" i="47"/>
  <c r="AN25" i="47"/>
  <c r="AU25" i="47"/>
  <c r="AT25" i="47"/>
  <c r="B61" i="61"/>
  <c r="AO104" i="47"/>
  <c r="B334" i="61"/>
  <c r="AN100" i="47"/>
  <c r="AU100" i="47"/>
  <c r="AT100" i="47"/>
  <c r="B409" i="61"/>
  <c r="B142" i="61"/>
  <c r="AO63" i="47"/>
  <c r="B153" i="61"/>
  <c r="AU42" i="47"/>
  <c r="AT42" i="47"/>
  <c r="AN42" i="47"/>
  <c r="AP20" i="47"/>
  <c r="B43" i="61"/>
  <c r="AQ133" i="47"/>
  <c r="B436" i="61"/>
  <c r="AO28" i="47"/>
  <c r="B66" i="61"/>
  <c r="B236" i="61"/>
  <c r="AQ131" i="47"/>
  <c r="B496" i="61"/>
  <c r="AQ40" i="47"/>
  <c r="AQ78" i="47"/>
  <c r="B204" i="61"/>
  <c r="AN89" i="47"/>
  <c r="AU89" i="47"/>
  <c r="AT89" i="47"/>
  <c r="B249" i="61"/>
  <c r="AN29" i="47"/>
  <c r="B73" i="61"/>
  <c r="AU29" i="47"/>
  <c r="AT29" i="47"/>
  <c r="B506" i="61"/>
  <c r="AO84" i="47"/>
  <c r="AO74" i="47"/>
  <c r="B342" i="61"/>
  <c r="AN40" i="47"/>
  <c r="B493" i="61"/>
  <c r="AU40" i="47"/>
  <c r="AT40" i="47"/>
  <c r="B414" i="61"/>
  <c r="AO58" i="47"/>
  <c r="B58" i="61"/>
  <c r="AO24" i="47"/>
  <c r="B235" i="61"/>
  <c r="AP131" i="47"/>
  <c r="AU123" i="47"/>
  <c r="AT123" i="47"/>
  <c r="B509" i="61"/>
  <c r="AN123" i="47"/>
  <c r="AN130" i="47"/>
  <c r="AU130" i="47"/>
  <c r="AT130" i="47"/>
  <c r="B245" i="61"/>
  <c r="B501" i="61"/>
  <c r="AU88" i="47"/>
  <c r="AT88" i="47"/>
  <c r="AN88" i="47"/>
  <c r="B410" i="61"/>
  <c r="AO100" i="47"/>
  <c r="B115" i="61"/>
  <c r="AP38" i="47"/>
  <c r="AP48" i="47"/>
  <c r="B239" i="61"/>
  <c r="B186" i="61"/>
  <c r="AO136" i="47"/>
  <c r="AO87" i="47"/>
  <c r="B450" i="61"/>
  <c r="B40" i="61"/>
  <c r="AQ19" i="47"/>
  <c r="AO31" i="47"/>
  <c r="B82" i="61"/>
  <c r="AQ100" i="47"/>
  <c r="B412" i="61"/>
  <c r="B354" i="61"/>
  <c r="AO83" i="47"/>
  <c r="AN104" i="47"/>
  <c r="AU104" i="47"/>
  <c r="AT104" i="47"/>
  <c r="B333" i="61"/>
  <c r="B444" i="61"/>
  <c r="AQ128" i="47"/>
  <c r="AN128" i="47"/>
  <c r="AU128" i="47"/>
  <c r="AT128" i="47"/>
  <c r="B441" i="61"/>
  <c r="AP68" i="47"/>
  <c r="B171" i="61"/>
  <c r="AP98" i="47"/>
  <c r="B147" i="61"/>
  <c r="AO32" i="47"/>
  <c r="B86" i="61"/>
  <c r="AQ127" i="47"/>
  <c r="B388" i="61"/>
  <c r="B427" i="61"/>
  <c r="AP44" i="47"/>
  <c r="AQ49" i="47"/>
  <c r="B256" i="61"/>
  <c r="AN55" i="47"/>
  <c r="B329" i="61"/>
  <c r="AU55" i="47"/>
  <c r="AT55" i="47"/>
  <c r="AU110" i="47"/>
  <c r="AT110" i="47"/>
  <c r="AN110" i="47"/>
  <c r="B473" i="61"/>
  <c r="B372" i="61"/>
  <c r="AQ107" i="47"/>
  <c r="AO46" i="47"/>
  <c r="B478" i="61"/>
  <c r="AQ129" i="47"/>
  <c r="B456" i="61"/>
  <c r="AQ36" i="47"/>
  <c r="B100" i="61"/>
  <c r="B78" i="61"/>
  <c r="AO30" i="47"/>
  <c r="B95" i="61"/>
  <c r="AP35" i="47"/>
  <c r="B449" i="61"/>
  <c r="AU87" i="47"/>
  <c r="AT87" i="47"/>
  <c r="AN87" i="47"/>
  <c r="AO15" i="47"/>
  <c r="B22" i="61"/>
  <c r="B179" i="61"/>
  <c r="AP69" i="47"/>
  <c r="AP11" i="47"/>
  <c r="B7" i="61"/>
  <c r="B463" i="61"/>
  <c r="AP111" i="47"/>
  <c r="B385" i="61"/>
  <c r="AU127" i="47"/>
  <c r="AT127" i="47"/>
  <c r="AN127" i="47"/>
  <c r="AP122" i="47"/>
  <c r="B347" i="61"/>
  <c r="B479" i="61"/>
  <c r="AP46" i="47"/>
  <c r="B327" i="61"/>
  <c r="AP85" i="47"/>
  <c r="B295" i="61"/>
  <c r="AP75" i="47"/>
  <c r="AO122" i="47"/>
  <c r="B346" i="61"/>
  <c r="B19" i="61"/>
  <c r="AP14" i="47"/>
  <c r="AO36" i="47"/>
  <c r="B98" i="61"/>
  <c r="B379" i="61"/>
  <c r="AP64" i="47"/>
  <c r="B335" i="61"/>
  <c r="AP104" i="47"/>
  <c r="B416" i="61"/>
  <c r="AQ58" i="47"/>
  <c r="AN45" i="47"/>
  <c r="B265" i="61"/>
  <c r="AU45" i="47"/>
  <c r="AT45" i="47"/>
  <c r="AU23" i="47"/>
  <c r="AT23" i="47"/>
  <c r="B53" i="61"/>
  <c r="AN23" i="47"/>
  <c r="AU21" i="47"/>
  <c r="AT21" i="47"/>
  <c r="AN21" i="47"/>
  <c r="B45" i="61"/>
  <c r="AO79" i="47"/>
  <c r="B406" i="61"/>
  <c r="B131" i="61"/>
  <c r="AP103" i="47"/>
  <c r="AP107" i="47"/>
  <c r="B371" i="61"/>
  <c r="B489" i="61"/>
  <c r="AN57" i="47"/>
  <c r="AU57" i="47"/>
  <c r="AT57" i="47"/>
  <c r="AQ43" i="47"/>
  <c r="B264" i="61"/>
  <c r="B301" i="61"/>
  <c r="AU80" i="47"/>
  <c r="AT80" i="47"/>
  <c r="AN80" i="47"/>
  <c r="B227" i="61"/>
  <c r="AP82" i="47"/>
  <c r="AO125" i="47"/>
  <c r="B134" i="61"/>
  <c r="AN65" i="47"/>
  <c r="B189" i="61"/>
  <c r="AU65" i="47"/>
  <c r="AT65" i="47"/>
  <c r="AU103" i="47"/>
  <c r="AT103" i="47"/>
  <c r="AN103" i="47"/>
  <c r="B129" i="61"/>
  <c r="AQ16" i="47"/>
  <c r="B28" i="61"/>
  <c r="B288" i="61"/>
  <c r="AQ92" i="47"/>
  <c r="AP137" i="47"/>
  <c r="B231" i="61"/>
  <c r="B11" i="61"/>
  <c r="AP12" i="47"/>
  <c r="AQ94" i="47"/>
  <c r="B324" i="61"/>
  <c r="AN114" i="47"/>
  <c r="B197" i="61"/>
  <c r="AU114" i="47"/>
  <c r="AT114" i="47"/>
  <c r="AQ130" i="47"/>
  <c r="B248" i="61"/>
  <c r="B480" i="61"/>
  <c r="AQ46" i="47"/>
  <c r="B471" i="61"/>
  <c r="AP95" i="47"/>
  <c r="AN53" i="47"/>
  <c r="AU53" i="47"/>
  <c r="AT53" i="47"/>
  <c r="B157" i="61"/>
  <c r="AP15" i="47"/>
  <c r="B23" i="61"/>
  <c r="AO120" i="47"/>
  <c r="AR120" i="47"/>
  <c r="B214" i="61"/>
  <c r="B368" i="61"/>
  <c r="AQ121" i="47"/>
  <c r="AN22" i="47"/>
  <c r="B49" i="61"/>
  <c r="AU22" i="47"/>
  <c r="AT22" i="47"/>
  <c r="AN38" i="47"/>
  <c r="B113" i="61"/>
  <c r="AU38" i="47"/>
  <c r="AT38" i="47"/>
  <c r="B223" i="61"/>
  <c r="AP76" i="47"/>
  <c r="B87" i="61"/>
  <c r="AP32" i="47"/>
  <c r="AQ86" i="47"/>
  <c r="B300" i="61"/>
  <c r="B312" i="61"/>
  <c r="AQ77" i="47"/>
  <c r="AQ136" i="47"/>
  <c r="B188" i="61"/>
  <c r="B428" i="61"/>
  <c r="AQ44" i="47"/>
  <c r="AP66" i="47"/>
  <c r="B447" i="61"/>
  <c r="AP89" i="47"/>
  <c r="B251" i="61"/>
  <c r="B13" i="61"/>
  <c r="AN13" i="47"/>
  <c r="AU13" i="47"/>
  <c r="AT13" i="47"/>
  <c r="B497" i="61"/>
  <c r="AU59" i="47"/>
  <c r="AT59" i="47"/>
  <c r="AN59" i="47"/>
  <c r="B487" i="61"/>
  <c r="AP113" i="47"/>
  <c r="AQ124" i="47"/>
  <c r="B244" i="61"/>
  <c r="AP42" i="47"/>
  <c r="B155" i="61"/>
  <c r="AP54" i="47"/>
  <c r="B283" i="61"/>
  <c r="B60" i="61"/>
  <c r="AQ24" i="47"/>
  <c r="B216" i="61"/>
  <c r="AQ120" i="47"/>
  <c r="AO60" i="47"/>
  <c r="B194" i="61"/>
  <c r="B322" i="61"/>
  <c r="AO94" i="47"/>
  <c r="AU91" i="47"/>
  <c r="AT91" i="47"/>
  <c r="B317" i="61"/>
  <c r="AN91" i="47"/>
  <c r="B374" i="61"/>
  <c r="AO81" i="47"/>
  <c r="B485" i="61"/>
  <c r="AU113" i="47"/>
  <c r="AT113" i="47"/>
  <c r="AN113" i="47"/>
  <c r="B425" i="61"/>
  <c r="AU44" i="47"/>
  <c r="AT44" i="47"/>
  <c r="AN44" i="47"/>
  <c r="AO23" i="47"/>
  <c r="B54" i="61"/>
  <c r="AO43" i="47"/>
  <c r="B262" i="61"/>
  <c r="B193" i="61"/>
  <c r="AN60" i="47"/>
  <c r="AU60" i="47"/>
  <c r="AT60" i="47"/>
  <c r="B237" i="61"/>
  <c r="AN48" i="47"/>
  <c r="AU48" i="47"/>
  <c r="AT48" i="47"/>
  <c r="B175" i="61"/>
  <c r="AP50" i="47"/>
  <c r="B228" i="61"/>
  <c r="AQ82" i="47"/>
  <c r="B15" i="61"/>
  <c r="AP13" i="47"/>
  <c r="AQ80" i="47"/>
  <c r="B304" i="61"/>
  <c r="AP116" i="47"/>
  <c r="B399" i="61"/>
  <c r="AQ106" i="47"/>
  <c r="B152" i="61"/>
  <c r="B12" i="61"/>
  <c r="AQ12" i="47"/>
  <c r="AO78" i="47"/>
  <c r="B202" i="61"/>
  <c r="AO72" i="47"/>
  <c r="B438" i="61"/>
  <c r="B340" i="61"/>
  <c r="AQ138" i="47"/>
  <c r="B275" i="61"/>
  <c r="AP96" i="47"/>
  <c r="B57" i="61"/>
  <c r="AU24" i="47"/>
  <c r="AT24" i="47"/>
  <c r="AN24" i="47"/>
  <c r="B192" i="61"/>
  <c r="AQ65" i="47"/>
  <c r="AQ122" i="47"/>
  <c r="B348" i="61"/>
  <c r="B24" i="61"/>
  <c r="AQ15" i="47"/>
  <c r="AN71" i="47"/>
  <c r="AR71" i="47"/>
  <c r="B165" i="61"/>
  <c r="AU71" i="47"/>
  <c r="AT71" i="47"/>
  <c r="AP134" i="47"/>
  <c r="B403" i="61"/>
  <c r="B440" i="61"/>
  <c r="AQ72" i="47"/>
  <c r="B343" i="61"/>
  <c r="AP74" i="47"/>
  <c r="B476" i="61"/>
  <c r="AQ110" i="47"/>
  <c r="B398" i="61"/>
  <c r="AO116" i="47"/>
  <c r="B384" i="61"/>
  <c r="AQ118" i="47"/>
  <c r="B68" i="61"/>
  <c r="AQ28" i="47"/>
  <c r="AP55" i="47"/>
  <c r="B331" i="61"/>
  <c r="AO115" i="47"/>
  <c r="AR115" i="47"/>
  <c r="B314" i="61"/>
  <c r="AN96" i="47"/>
  <c r="B273" i="61"/>
  <c r="AU96" i="47"/>
  <c r="AT96" i="47"/>
  <c r="B310" i="61"/>
  <c r="AO77" i="47"/>
  <c r="AO12" i="47"/>
  <c r="B10" i="61"/>
  <c r="B161" i="61"/>
  <c r="AN52" i="47"/>
  <c r="AU52" i="47"/>
  <c r="AT52" i="47"/>
  <c r="B59" i="61"/>
  <c r="AP24" i="47"/>
  <c r="AO69" i="47"/>
  <c r="B178" i="61"/>
  <c r="AO67" i="47"/>
  <c r="B126" i="61"/>
  <c r="AU56" i="47"/>
  <c r="AT56" i="47"/>
  <c r="B305" i="61"/>
  <c r="AN56" i="47"/>
  <c r="AU94" i="47"/>
  <c r="AT94" i="47"/>
  <c r="AN94" i="47"/>
  <c r="B321" i="61"/>
  <c r="AU17" i="47"/>
  <c r="AT17" i="47"/>
  <c r="AN17" i="47"/>
  <c r="B29" i="61"/>
  <c r="B360" i="61"/>
  <c r="AQ119" i="47"/>
  <c r="AO137" i="47"/>
  <c r="B230" i="61"/>
  <c r="AN90" i="47"/>
  <c r="AR90" i="47"/>
  <c r="AU90" i="47"/>
  <c r="AT90" i="47"/>
  <c r="B289" i="61"/>
  <c r="B132" i="61"/>
  <c r="AQ103" i="47"/>
  <c r="AU43" i="47"/>
  <c r="AT43" i="47"/>
  <c r="B261" i="61"/>
  <c r="AN43" i="47"/>
  <c r="AP63" i="47"/>
  <c r="B143" i="61"/>
  <c r="B67" i="61"/>
  <c r="AP28" i="47"/>
  <c r="AQ59" i="47"/>
  <c r="AR59" i="47"/>
  <c r="B500" i="61"/>
  <c r="AP87" i="47"/>
  <c r="B451" i="61"/>
  <c r="AO138" i="47"/>
  <c r="B338" i="61"/>
  <c r="AQ33" i="47"/>
  <c r="B104" i="61"/>
  <c r="B17" i="61"/>
  <c r="AN14" i="47"/>
  <c r="AU14" i="47"/>
  <c r="AT14" i="47"/>
  <c r="B405" i="61"/>
  <c r="AN79" i="47"/>
  <c r="AU79" i="47"/>
  <c r="AT79" i="47"/>
  <c r="AN124" i="47"/>
  <c r="B241" i="61"/>
  <c r="AU124" i="47"/>
  <c r="AT124" i="47"/>
  <c r="B71" i="61"/>
  <c r="AP26" i="47"/>
  <c r="B363" i="61"/>
  <c r="AP70" i="47"/>
  <c r="B229" i="61"/>
  <c r="AU137" i="47"/>
  <c r="AT137" i="47"/>
  <c r="AN137" i="47"/>
  <c r="B318" i="61"/>
  <c r="AO91" i="47"/>
  <c r="AP43" i="47"/>
  <c r="AR43" i="47"/>
  <c r="B263" i="61"/>
  <c r="AQ27" i="47"/>
  <c r="B120" i="61"/>
  <c r="B247" i="61"/>
  <c r="AP130" i="47"/>
  <c r="B267" i="61"/>
  <c r="AP45" i="47"/>
  <c r="AO113" i="47"/>
  <c r="AR113" i="47"/>
  <c r="B486" i="61"/>
  <c r="B196" i="61"/>
  <c r="AQ60" i="47"/>
  <c r="AQ34" i="47"/>
  <c r="B92" i="61"/>
  <c r="B396" i="61"/>
  <c r="AQ41" i="47"/>
  <c r="AU34" i="47"/>
  <c r="AT34" i="47"/>
  <c r="B89" i="61"/>
  <c r="AN34" i="47"/>
  <c r="AO101" i="47"/>
  <c r="AR101" i="47"/>
  <c r="B422" i="61"/>
  <c r="AQ66" i="47"/>
  <c r="B448" i="61"/>
  <c r="B443" i="61"/>
  <c r="AP128" i="47"/>
  <c r="AR79" i="47"/>
  <c r="AR17" i="47"/>
  <c r="AR25" i="47"/>
  <c r="AR34" i="47"/>
  <c r="AR94" i="47"/>
  <c r="AR49" i="47"/>
  <c r="AR138" i="47"/>
  <c r="G138" i="47"/>
  <c r="AR48" i="47"/>
  <c r="AR88" i="47"/>
  <c r="AR83" i="47"/>
  <c r="AR112" i="47"/>
  <c r="AR45" i="47"/>
  <c r="AR37" i="47"/>
  <c r="AR52" i="47"/>
  <c r="AR40" i="47"/>
  <c r="AR84" i="47"/>
  <c r="AR73" i="47"/>
  <c r="AR39" i="47"/>
  <c r="AR133" i="47"/>
  <c r="AR14" i="47"/>
  <c r="G14" i="47"/>
  <c r="AR55" i="47"/>
  <c r="AR108" i="47"/>
  <c r="AR85" i="47"/>
  <c r="AR103" i="47"/>
  <c r="AR16" i="47"/>
  <c r="AR18" i="47"/>
  <c r="AR75" i="47"/>
  <c r="C229" i="61"/>
  <c r="A137" i="47"/>
  <c r="E178" i="61"/>
  <c r="C398" i="61"/>
  <c r="C343" i="61"/>
  <c r="C317" i="61"/>
  <c r="A91" i="47"/>
  <c r="E317" i="61"/>
  <c r="E171" i="61"/>
  <c r="E498" i="61"/>
  <c r="C349" i="61"/>
  <c r="A73" i="47"/>
  <c r="G73" i="47"/>
  <c r="B73" i="47"/>
  <c r="E433" i="61"/>
  <c r="A133" i="47"/>
  <c r="C433" i="61"/>
  <c r="E330" i="61"/>
  <c r="E390" i="61"/>
  <c r="E510" i="61"/>
  <c r="E391" i="61"/>
  <c r="E107" i="61"/>
  <c r="C399" i="61"/>
  <c r="E422" i="61"/>
  <c r="C486" i="61"/>
  <c r="E273" i="61"/>
  <c r="E438" i="61"/>
  <c r="C371" i="61"/>
  <c r="E245" i="61"/>
  <c r="E509" i="61"/>
  <c r="A68" i="47"/>
  <c r="C169" i="61"/>
  <c r="E462" i="61"/>
  <c r="C163" i="61"/>
  <c r="E350" i="61"/>
  <c r="E281" i="61"/>
  <c r="E341" i="61"/>
  <c r="C150" i="61"/>
  <c r="C259" i="61"/>
  <c r="E118" i="61"/>
  <c r="C137" i="61"/>
  <c r="A109" i="47"/>
  <c r="E137" i="61"/>
  <c r="C342" i="61"/>
  <c r="E451" i="61"/>
  <c r="E265" i="61"/>
  <c r="E347" i="61"/>
  <c r="E381" i="61"/>
  <c r="E213" i="61"/>
  <c r="E307" i="61"/>
  <c r="C298" i="61"/>
  <c r="E174" i="61"/>
  <c r="C177" i="61"/>
  <c r="A69" i="47"/>
  <c r="C443" i="61"/>
  <c r="A94" i="47"/>
  <c r="C321" i="61"/>
  <c r="C310" i="61"/>
  <c r="C286" i="61"/>
  <c r="E277" i="61"/>
  <c r="C507" i="61"/>
  <c r="E411" i="61"/>
  <c r="C211" i="61"/>
  <c r="E207" i="61"/>
  <c r="C185" i="61"/>
  <c r="A136" i="47"/>
  <c r="C145" i="61"/>
  <c r="A98" i="47"/>
  <c r="E482" i="61"/>
  <c r="C162" i="61"/>
  <c r="C325" i="61"/>
  <c r="A85" i="47"/>
  <c r="G85" i="47"/>
  <c r="E359" i="61"/>
  <c r="C415" i="61"/>
  <c r="E229" i="61"/>
  <c r="E363" i="61"/>
  <c r="C241" i="61"/>
  <c r="A124" i="47"/>
  <c r="E230" i="61"/>
  <c r="C178" i="61"/>
  <c r="A44" i="47"/>
  <c r="C425" i="61"/>
  <c r="E374" i="61"/>
  <c r="E497" i="61"/>
  <c r="C157" i="61"/>
  <c r="A53" i="47"/>
  <c r="C471" i="61"/>
  <c r="E463" i="61"/>
  <c r="E226" i="61"/>
  <c r="C505" i="61"/>
  <c r="A84" i="47"/>
  <c r="G84" i="47"/>
  <c r="B84" i="47"/>
  <c r="E483" i="61"/>
  <c r="C483" i="61"/>
  <c r="E303" i="61"/>
  <c r="E455" i="61"/>
  <c r="C326" i="61"/>
  <c r="E298" i="61"/>
  <c r="C350" i="61"/>
  <c r="E373" i="61"/>
  <c r="E185" i="61"/>
  <c r="A49" i="47"/>
  <c r="G49" i="47"/>
  <c r="B49" i="47"/>
  <c r="C253" i="61"/>
  <c r="C351" i="61"/>
  <c r="C154" i="61"/>
  <c r="E177" i="61"/>
  <c r="A93" i="47"/>
  <c r="C389" i="61"/>
  <c r="E133" i="61"/>
  <c r="E394" i="61"/>
  <c r="C358" i="61"/>
  <c r="E159" i="61"/>
  <c r="E139" i="61"/>
  <c r="E263" i="61"/>
  <c r="C318" i="61"/>
  <c r="A79" i="47"/>
  <c r="G79" i="47"/>
  <c r="B79" i="47"/>
  <c r="C405" i="61"/>
  <c r="C338" i="61"/>
  <c r="C143" i="61"/>
  <c r="E261" i="61"/>
  <c r="A43" i="47"/>
  <c r="C261" i="61"/>
  <c r="E289" i="61"/>
  <c r="C230" i="61"/>
  <c r="E321" i="61"/>
  <c r="A56" i="47"/>
  <c r="C305" i="61"/>
  <c r="C403" i="61"/>
  <c r="E175" i="61"/>
  <c r="C322" i="61"/>
  <c r="C497" i="61"/>
  <c r="A59" i="47"/>
  <c r="E251" i="61"/>
  <c r="E447" i="61"/>
  <c r="C223" i="61"/>
  <c r="C214" i="61"/>
  <c r="E157" i="61"/>
  <c r="C197" i="61"/>
  <c r="A114" i="47"/>
  <c r="E231" i="61"/>
  <c r="E406" i="61"/>
  <c r="E346" i="61"/>
  <c r="C295" i="61"/>
  <c r="C327" i="61"/>
  <c r="C463" i="61"/>
  <c r="E449" i="61"/>
  <c r="E473" i="61"/>
  <c r="E333" i="61"/>
  <c r="E235" i="61"/>
  <c r="E153" i="61"/>
  <c r="C142" i="61"/>
  <c r="C226" i="61"/>
  <c r="C198" i="61"/>
  <c r="C397" i="61"/>
  <c r="A116" i="47"/>
  <c r="C467" i="61"/>
  <c r="C495" i="61"/>
  <c r="E255" i="61"/>
  <c r="E435" i="61"/>
  <c r="C282" i="61"/>
  <c r="E282" i="61"/>
  <c r="E339" i="61"/>
  <c r="A76" i="47"/>
  <c r="C221" i="61"/>
  <c r="E221" i="61"/>
  <c r="A117" i="47"/>
  <c r="C217" i="61"/>
  <c r="E457" i="61"/>
  <c r="E407" i="61"/>
  <c r="C315" i="61"/>
  <c r="C514" i="61"/>
  <c r="C290" i="61"/>
  <c r="C187" i="61"/>
  <c r="C365" i="61"/>
  <c r="A121" i="47"/>
  <c r="C446" i="61"/>
  <c r="C313" i="61"/>
  <c r="A115" i="47"/>
  <c r="G115" i="47"/>
  <c r="B115" i="47"/>
  <c r="E209" i="61"/>
  <c r="A132" i="47"/>
  <c r="C209" i="61"/>
  <c r="E121" i="61"/>
  <c r="C130" i="61"/>
  <c r="C369" i="61"/>
  <c r="A107" i="47"/>
  <c r="C191" i="61"/>
  <c r="A58" i="47"/>
  <c r="C413" i="61"/>
  <c r="C269" i="61"/>
  <c r="A126" i="47"/>
  <c r="E250" i="61"/>
  <c r="E370" i="61"/>
  <c r="E243" i="61"/>
  <c r="E117" i="61"/>
  <c r="C383" i="61"/>
  <c r="C278" i="61"/>
  <c r="E291" i="61"/>
  <c r="C190" i="61"/>
  <c r="C266" i="61"/>
  <c r="E271" i="61"/>
  <c r="C454" i="61"/>
  <c r="E419" i="61"/>
  <c r="C254" i="61"/>
  <c r="E319" i="61"/>
  <c r="E417" i="61"/>
  <c r="C439" i="61"/>
  <c r="C166" i="61"/>
  <c r="E386" i="61"/>
  <c r="C357" i="61"/>
  <c r="A119" i="47"/>
  <c r="C490" i="61"/>
  <c r="C106" i="61"/>
  <c r="E378" i="61"/>
  <c r="C459" i="61"/>
  <c r="C287" i="61"/>
  <c r="C359" i="61"/>
  <c r="C442" i="61"/>
  <c r="A66" i="47"/>
  <c r="C445" i="61"/>
  <c r="C279" i="61"/>
  <c r="A62" i="47"/>
  <c r="C429" i="61"/>
  <c r="E511" i="61"/>
  <c r="E515" i="61"/>
  <c r="E270" i="61"/>
  <c r="E486" i="61"/>
  <c r="E267" i="61"/>
  <c r="E405" i="61"/>
  <c r="A52" i="47"/>
  <c r="G52" i="47"/>
  <c r="B52" i="47"/>
  <c r="C161" i="61"/>
  <c r="E403" i="61"/>
  <c r="A71" i="47"/>
  <c r="C165" i="61"/>
  <c r="E155" i="61"/>
  <c r="E487" i="61"/>
  <c r="C251" i="61"/>
  <c r="E131" i="61"/>
  <c r="E335" i="61"/>
  <c r="C379" i="61"/>
  <c r="C385" i="61"/>
  <c r="A127" i="47"/>
  <c r="E249" i="61"/>
  <c r="E142" i="61"/>
  <c r="C334" i="61"/>
  <c r="E125" i="61"/>
  <c r="E222" i="61"/>
  <c r="C498" i="61"/>
  <c r="E285" i="61"/>
  <c r="E294" i="61"/>
  <c r="E337" i="61"/>
  <c r="C311" i="61"/>
  <c r="E311" i="61"/>
  <c r="E426" i="61"/>
  <c r="A54" i="47"/>
  <c r="C281" i="61"/>
  <c r="E514" i="61"/>
  <c r="C502" i="61"/>
  <c r="C174" i="61"/>
  <c r="E351" i="61"/>
  <c r="A78" i="47"/>
  <c r="C201" i="61"/>
  <c r="A70" i="47"/>
  <c r="C361" i="61"/>
  <c r="E162" i="61"/>
  <c r="E325" i="61"/>
  <c r="C138" i="61"/>
  <c r="A112" i="47"/>
  <c r="G112" i="47"/>
  <c r="B112" i="47"/>
  <c r="C205" i="61"/>
  <c r="E357" i="61"/>
  <c r="C218" i="61"/>
  <c r="E233" i="61"/>
  <c r="E274" i="61"/>
  <c r="C515" i="61"/>
  <c r="C270" i="61"/>
  <c r="E242" i="61"/>
  <c r="E443" i="61"/>
  <c r="C422" i="61"/>
  <c r="C247" i="61"/>
  <c r="E126" i="61"/>
  <c r="C126" i="61"/>
  <c r="C267" i="61"/>
  <c r="E247" i="61"/>
  <c r="C263" i="61"/>
  <c r="E318" i="61"/>
  <c r="C363" i="61"/>
  <c r="E241" i="61"/>
  <c r="E338" i="61"/>
  <c r="C451" i="61"/>
  <c r="E143" i="61"/>
  <c r="C289" i="61"/>
  <c r="A90" i="47"/>
  <c r="G90" i="47"/>
  <c r="E305" i="61"/>
  <c r="E161" i="61"/>
  <c r="E310" i="61"/>
  <c r="C273" i="61"/>
  <c r="A96" i="47"/>
  <c r="E314" i="61"/>
  <c r="C314" i="61"/>
  <c r="E331" i="61"/>
  <c r="E398" i="61"/>
  <c r="C438" i="61"/>
  <c r="E202" i="61"/>
  <c r="E194" i="61"/>
  <c r="E283" i="61"/>
  <c r="E113" i="61"/>
  <c r="E197" i="61"/>
  <c r="E129" i="61"/>
  <c r="C134" i="61"/>
  <c r="E301" i="61"/>
  <c r="A57" i="47"/>
  <c r="C489" i="61"/>
  <c r="E295" i="61"/>
  <c r="E327" i="61"/>
  <c r="C479" i="61"/>
  <c r="E179" i="61"/>
  <c r="E147" i="61"/>
  <c r="C171" i="61"/>
  <c r="E354" i="61"/>
  <c r="C414" i="61"/>
  <c r="E414" i="61"/>
  <c r="A40" i="47"/>
  <c r="C493" i="61"/>
  <c r="E493" i="61"/>
  <c r="E506" i="61"/>
  <c r="C506" i="61"/>
  <c r="E355" i="61"/>
  <c r="E198" i="61"/>
  <c r="E382" i="61"/>
  <c r="C158" i="61"/>
  <c r="E395" i="61"/>
  <c r="E423" i="61"/>
  <c r="E458" i="61"/>
  <c r="C182" i="61"/>
  <c r="C307" i="61"/>
  <c r="E309" i="61"/>
  <c r="C297" i="61"/>
  <c r="A86" i="47"/>
  <c r="C339" i="61"/>
  <c r="E217" i="61"/>
  <c r="A51" i="47"/>
  <c r="C457" i="61"/>
  <c r="C323" i="61"/>
  <c r="E293" i="61"/>
  <c r="E167" i="61"/>
  <c r="C390" i="61"/>
  <c r="C437" i="61"/>
  <c r="A72" i="47"/>
  <c r="E146" i="61"/>
  <c r="C146" i="61"/>
  <c r="E431" i="61"/>
  <c r="E259" i="61"/>
  <c r="E481" i="61"/>
  <c r="E141" i="61"/>
  <c r="E269" i="61"/>
  <c r="E114" i="61"/>
  <c r="C362" i="61"/>
  <c r="E234" i="61"/>
  <c r="E119" i="61"/>
  <c r="C117" i="61"/>
  <c r="A27" i="47"/>
  <c r="C393" i="61"/>
  <c r="A41" i="47"/>
  <c r="E190" i="61"/>
  <c r="E266" i="61"/>
  <c r="E401" i="61"/>
  <c r="C319" i="61"/>
  <c r="E503" i="61"/>
  <c r="E279" i="61"/>
  <c r="E170" i="61"/>
  <c r="C494" i="61"/>
  <c r="E181" i="61"/>
  <c r="E106" i="61"/>
  <c r="E219" i="61"/>
  <c r="C331" i="61"/>
  <c r="E343" i="61"/>
  <c r="E165" i="61"/>
  <c r="E275" i="61"/>
  <c r="C202" i="61"/>
  <c r="E399" i="61"/>
  <c r="A48" i="47"/>
  <c r="G48" i="47"/>
  <c r="B48" i="47"/>
  <c r="C237" i="61"/>
  <c r="E193" i="61"/>
  <c r="E425" i="61"/>
  <c r="C485" i="61"/>
  <c r="A113" i="47"/>
  <c r="E322" i="61"/>
  <c r="C194" i="61"/>
  <c r="C155" i="61"/>
  <c r="C447" i="61"/>
  <c r="E223" i="61"/>
  <c r="C113" i="61"/>
  <c r="A38" i="47"/>
  <c r="E214" i="61"/>
  <c r="E471" i="61"/>
  <c r="C231" i="61"/>
  <c r="A103" i="47"/>
  <c r="G103" i="47"/>
  <c r="B103" i="47"/>
  <c r="C129" i="61"/>
  <c r="A65" i="47"/>
  <c r="C189" i="61"/>
  <c r="C227" i="61"/>
  <c r="E489" i="61"/>
  <c r="E371" i="61"/>
  <c r="C131" i="61"/>
  <c r="C406" i="61"/>
  <c r="E385" i="61"/>
  <c r="C449" i="61"/>
  <c r="A87" i="47"/>
  <c r="E478" i="61"/>
  <c r="C329" i="61"/>
  <c r="A55" i="47"/>
  <c r="E427" i="61"/>
  <c r="C441" i="61"/>
  <c r="A128" i="47"/>
  <c r="C354" i="61"/>
  <c r="C450" i="61"/>
  <c r="E186" i="61"/>
  <c r="E239" i="61"/>
  <c r="C239" i="61"/>
  <c r="E115" i="61"/>
  <c r="E410" i="61"/>
  <c r="A88" i="47"/>
  <c r="G88" i="47"/>
  <c r="C501" i="61"/>
  <c r="A130" i="47"/>
  <c r="C245" i="61"/>
  <c r="C235" i="61"/>
  <c r="C409" i="61"/>
  <c r="A100" i="47"/>
  <c r="E397" i="61"/>
  <c r="E286" i="61"/>
  <c r="E257" i="61"/>
  <c r="E469" i="61"/>
  <c r="C469" i="61"/>
  <c r="A95" i="47"/>
  <c r="E505" i="61"/>
  <c r="E475" i="61"/>
  <c r="C382" i="61"/>
  <c r="E434" i="61"/>
  <c r="C395" i="61"/>
  <c r="A105" i="47"/>
  <c r="G105" i="47"/>
  <c r="C277" i="61"/>
  <c r="C135" i="61"/>
  <c r="E215" i="61"/>
  <c r="E507" i="61"/>
  <c r="C423" i="61"/>
  <c r="C222" i="61"/>
  <c r="C418" i="61"/>
  <c r="A92" i="47"/>
  <c r="C285" i="61"/>
  <c r="A82" i="47"/>
  <c r="C225" i="61"/>
  <c r="C462" i="61"/>
  <c r="E163" i="61"/>
  <c r="E326" i="61"/>
  <c r="E182" i="61"/>
  <c r="E211" i="61"/>
  <c r="C435" i="61"/>
  <c r="C430" i="61"/>
  <c r="E297" i="61"/>
  <c r="E149" i="61"/>
  <c r="C426" i="61"/>
  <c r="E513" i="61"/>
  <c r="E367" i="61"/>
  <c r="C367" i="61"/>
  <c r="C407" i="61"/>
  <c r="E349" i="61"/>
  <c r="C330" i="61"/>
  <c r="E203" i="61"/>
  <c r="C373" i="61"/>
  <c r="A81" i="47"/>
  <c r="A75" i="47"/>
  <c r="G75" i="47"/>
  <c r="B75" i="47"/>
  <c r="C293" i="61"/>
  <c r="C207" i="61"/>
  <c r="E290" i="61"/>
  <c r="E299" i="61"/>
  <c r="E465" i="61"/>
  <c r="E437" i="61"/>
  <c r="C210" i="61"/>
  <c r="E150" i="61"/>
  <c r="E253" i="61"/>
  <c r="E187" i="61"/>
  <c r="C466" i="61"/>
  <c r="E145" i="61"/>
  <c r="E446" i="61"/>
  <c r="C491" i="61"/>
  <c r="E173" i="61"/>
  <c r="A50" i="47"/>
  <c r="C173" i="61"/>
  <c r="E313" i="61"/>
  <c r="C306" i="61"/>
  <c r="E130" i="61"/>
  <c r="C431" i="61"/>
  <c r="E369" i="61"/>
  <c r="E387" i="61"/>
  <c r="E453" i="61"/>
  <c r="C206" i="61"/>
  <c r="E302" i="61"/>
  <c r="E154" i="61"/>
  <c r="A108" i="47"/>
  <c r="C481" i="61"/>
  <c r="C391" i="61"/>
  <c r="E377" i="61"/>
  <c r="E413" i="61"/>
  <c r="C482" i="61"/>
  <c r="A111" i="47"/>
  <c r="C461" i="61"/>
  <c r="C250" i="61"/>
  <c r="A83" i="47"/>
  <c r="C353" i="61"/>
  <c r="C133" i="61"/>
  <c r="A125" i="47"/>
  <c r="C238" i="61"/>
  <c r="E246" i="61"/>
  <c r="C394" i="61"/>
  <c r="E459" i="61"/>
  <c r="C402" i="61"/>
  <c r="E358" i="61"/>
  <c r="C499" i="61"/>
  <c r="E287" i="61"/>
  <c r="E421" i="61"/>
  <c r="E366" i="61"/>
  <c r="C159" i="61"/>
  <c r="C127" i="61"/>
  <c r="E445" i="61"/>
  <c r="C291" i="61"/>
  <c r="E454" i="61"/>
  <c r="C470" i="61"/>
  <c r="E254" i="61"/>
  <c r="E415" i="61"/>
  <c r="A99" i="47"/>
  <c r="C417" i="61"/>
  <c r="E345" i="61"/>
  <c r="E195" i="61"/>
  <c r="C474" i="61"/>
  <c r="E439" i="61"/>
  <c r="C139" i="61"/>
  <c r="E199" i="61"/>
  <c r="E494" i="61"/>
  <c r="E429" i="61"/>
  <c r="E151" i="61"/>
  <c r="C386" i="61"/>
  <c r="C181" i="61"/>
  <c r="A61" i="47"/>
  <c r="C511" i="61"/>
  <c r="E477" i="61"/>
  <c r="C233" i="61"/>
  <c r="A131" i="47"/>
  <c r="E375" i="61"/>
  <c r="C258" i="61"/>
  <c r="E183" i="61"/>
  <c r="C275" i="61"/>
  <c r="C175" i="61"/>
  <c r="E237" i="61"/>
  <c r="A60" i="47"/>
  <c r="C193" i="61"/>
  <c r="C262" i="61"/>
  <c r="E262" i="61"/>
  <c r="E485" i="61"/>
  <c r="C374" i="61"/>
  <c r="C283" i="61"/>
  <c r="C487" i="61"/>
  <c r="E189" i="61"/>
  <c r="E134" i="61"/>
  <c r="E227" i="61"/>
  <c r="C301" i="61"/>
  <c r="A80" i="47"/>
  <c r="C265" i="61"/>
  <c r="A45" i="47"/>
  <c r="G45" i="47"/>
  <c r="C335" i="61"/>
  <c r="E379" i="61"/>
  <c r="C346" i="61"/>
  <c r="E479" i="61"/>
  <c r="C347" i="61"/>
  <c r="C179" i="61"/>
  <c r="C478" i="61"/>
  <c r="C473" i="61"/>
  <c r="A110" i="47"/>
  <c r="E329" i="61"/>
  <c r="C427" i="61"/>
  <c r="C147" i="61"/>
  <c r="E441" i="61"/>
  <c r="C333" i="61"/>
  <c r="A104" i="47"/>
  <c r="E450" i="61"/>
  <c r="C186" i="61"/>
  <c r="C115" i="61"/>
  <c r="C410" i="61"/>
  <c r="E501" i="61"/>
  <c r="C509" i="61"/>
  <c r="A123" i="47"/>
  <c r="G123" i="47"/>
  <c r="E342" i="61"/>
  <c r="C249" i="61"/>
  <c r="A89" i="47"/>
  <c r="C153" i="61"/>
  <c r="A42" i="47"/>
  <c r="E409" i="61"/>
  <c r="E334" i="61"/>
  <c r="C125" i="61"/>
  <c r="A67" i="47"/>
  <c r="C355" i="61"/>
  <c r="A102" i="47"/>
  <c r="C257" i="61"/>
  <c r="C475" i="61"/>
  <c r="C303" i="61"/>
  <c r="C455" i="61"/>
  <c r="E158" i="61"/>
  <c r="A118" i="47"/>
  <c r="C381" i="61"/>
  <c r="C434" i="61"/>
  <c r="E135" i="61"/>
  <c r="C215" i="61"/>
  <c r="E467" i="61"/>
  <c r="C458" i="61"/>
  <c r="E495" i="61"/>
  <c r="E418" i="61"/>
  <c r="E225" i="61"/>
  <c r="C213" i="61"/>
  <c r="A120" i="47"/>
  <c r="G120" i="47"/>
  <c r="B120" i="47"/>
  <c r="C294" i="61"/>
  <c r="C255" i="61"/>
  <c r="E169" i="61"/>
  <c r="C411" i="61"/>
  <c r="A77" i="47"/>
  <c r="C309" i="61"/>
  <c r="A138" i="47"/>
  <c r="C337" i="61"/>
  <c r="E430" i="61"/>
  <c r="C149" i="61"/>
  <c r="A106" i="47"/>
  <c r="A97" i="47"/>
  <c r="C513" i="61"/>
  <c r="E323" i="61"/>
  <c r="C203" i="61"/>
  <c r="C167" i="61"/>
  <c r="E315" i="61"/>
  <c r="C299" i="61"/>
  <c r="E502" i="61"/>
  <c r="A47" i="47"/>
  <c r="C465" i="61"/>
  <c r="E210" i="61"/>
  <c r="A74" i="47"/>
  <c r="C341" i="61"/>
  <c r="E466" i="61"/>
  <c r="E365" i="61"/>
  <c r="E491" i="61"/>
  <c r="C510" i="61"/>
  <c r="C121" i="61"/>
  <c r="A135" i="47"/>
  <c r="E306" i="61"/>
  <c r="C387" i="61"/>
  <c r="A129" i="47"/>
  <c r="C453" i="61"/>
  <c r="E206" i="61"/>
  <c r="E191" i="61"/>
  <c r="C302" i="61"/>
  <c r="E201" i="61"/>
  <c r="E361" i="61"/>
  <c r="A63" i="47"/>
  <c r="C141" i="61"/>
  <c r="C118" i="61"/>
  <c r="C377" i="61"/>
  <c r="A64" i="47"/>
  <c r="E461" i="61"/>
  <c r="C114" i="61"/>
  <c r="E362" i="61"/>
  <c r="C107" i="61"/>
  <c r="E389" i="61"/>
  <c r="E353" i="61"/>
  <c r="E238" i="61"/>
  <c r="C234" i="61"/>
  <c r="C370" i="61"/>
  <c r="C246" i="61"/>
  <c r="E402" i="61"/>
  <c r="E499" i="61"/>
  <c r="C119" i="61"/>
  <c r="C421" i="61"/>
  <c r="A101" i="47"/>
  <c r="C366" i="61"/>
  <c r="C243" i="61"/>
  <c r="E127" i="61"/>
  <c r="E383" i="61"/>
  <c r="E278" i="61"/>
  <c r="E393" i="61"/>
  <c r="E442" i="61"/>
  <c r="C271" i="61"/>
  <c r="A134" i="47"/>
  <c r="C401" i="61"/>
  <c r="E138" i="61"/>
  <c r="E470" i="61"/>
  <c r="C419" i="61"/>
  <c r="C503" i="61"/>
  <c r="A122" i="47"/>
  <c r="C345" i="61"/>
  <c r="C195" i="61"/>
  <c r="E474" i="61"/>
  <c r="C170" i="61"/>
  <c r="E166" i="61"/>
  <c r="C199" i="61"/>
  <c r="C151" i="61"/>
  <c r="E205" i="61"/>
  <c r="E218" i="61"/>
  <c r="C477" i="61"/>
  <c r="A46" i="47"/>
  <c r="E490" i="61"/>
  <c r="C375" i="61"/>
  <c r="C378" i="61"/>
  <c r="E258" i="61"/>
  <c r="C274" i="61"/>
  <c r="C242" i="61"/>
  <c r="C219" i="61"/>
  <c r="C183" i="61"/>
  <c r="D486" i="61"/>
  <c r="D120" i="61"/>
  <c r="D318" i="61"/>
  <c r="D314" i="61"/>
  <c r="C476" i="61"/>
  <c r="E440" i="61"/>
  <c r="D317" i="61"/>
  <c r="D155" i="61"/>
  <c r="D244" i="61"/>
  <c r="E38" i="47"/>
  <c r="E49" i="61"/>
  <c r="D189" i="61"/>
  <c r="D131" i="61"/>
  <c r="D382" i="61"/>
  <c r="E116" i="61"/>
  <c r="D212" i="61"/>
  <c r="D149" i="61"/>
  <c r="D349" i="61"/>
  <c r="C84" i="61"/>
  <c r="D344" i="61"/>
  <c r="C6" i="61"/>
  <c r="C44" i="61"/>
  <c r="D267" i="61"/>
  <c r="D89" i="61"/>
  <c r="E34" i="47"/>
  <c r="C396" i="61"/>
  <c r="E396" i="61"/>
  <c r="C92" i="61"/>
  <c r="D363" i="61"/>
  <c r="D17" i="61"/>
  <c r="E14" i="47"/>
  <c r="E68" i="61"/>
  <c r="D384" i="61"/>
  <c r="E113" i="47"/>
  <c r="C28" i="61"/>
  <c r="D28" i="61"/>
  <c r="D129" i="61"/>
  <c r="C256" i="61"/>
  <c r="D412" i="61"/>
  <c r="C40" i="61"/>
  <c r="D239" i="61"/>
  <c r="D410" i="61"/>
  <c r="E130" i="47"/>
  <c r="D249" i="61"/>
  <c r="D236" i="61"/>
  <c r="E66" i="61"/>
  <c r="D66" i="61"/>
  <c r="E436" i="61"/>
  <c r="C436" i="61"/>
  <c r="E25" i="47"/>
  <c r="C61" i="61"/>
  <c r="A25" i="47"/>
  <c r="G25" i="47"/>
  <c r="B25" i="47"/>
  <c r="D169" i="61"/>
  <c r="D299" i="61"/>
  <c r="E464" i="61"/>
  <c r="C464" i="61"/>
  <c r="C200" i="61"/>
  <c r="D150" i="61"/>
  <c r="E69" i="61"/>
  <c r="E129" i="47"/>
  <c r="D481" i="61"/>
  <c r="E125" i="47"/>
  <c r="E110" i="61"/>
  <c r="C110" i="61"/>
  <c r="D137" i="61"/>
  <c r="C308" i="61"/>
  <c r="AR54" i="47"/>
  <c r="AR125" i="47"/>
  <c r="A22" i="47"/>
  <c r="C49" i="61"/>
  <c r="D49" i="61"/>
  <c r="D116" i="61"/>
  <c r="D55" i="61"/>
  <c r="E39" i="47"/>
  <c r="E137" i="47"/>
  <c r="C12" i="61"/>
  <c r="D152" i="61"/>
  <c r="E152" i="61"/>
  <c r="E92" i="47"/>
  <c r="E128" i="61"/>
  <c r="D182" i="61"/>
  <c r="D203" i="61"/>
  <c r="A18" i="47"/>
  <c r="G18" i="47"/>
  <c r="C33" i="61"/>
  <c r="D466" i="61"/>
  <c r="D302" i="61"/>
  <c r="D448" i="61"/>
  <c r="D451" i="61"/>
  <c r="D67" i="61"/>
  <c r="D132" i="61"/>
  <c r="E132" i="61"/>
  <c r="E90" i="47"/>
  <c r="C360" i="61"/>
  <c r="D29" i="61"/>
  <c r="A17" i="47"/>
  <c r="G17" i="47"/>
  <c r="C29" i="61"/>
  <c r="E94" i="47"/>
  <c r="E52" i="47"/>
  <c r="E10" i="61"/>
  <c r="D335" i="61"/>
  <c r="E127" i="47"/>
  <c r="C95" i="61"/>
  <c r="E29" i="47"/>
  <c r="E89" i="47"/>
  <c r="E116" i="47"/>
  <c r="E420" i="61"/>
  <c r="C420" i="61"/>
  <c r="D292" i="61"/>
  <c r="C292" i="61"/>
  <c r="D85" i="61"/>
  <c r="C80" i="61"/>
  <c r="E77" i="47"/>
  <c r="D74" i="61"/>
  <c r="C46" i="61"/>
  <c r="C97" i="61"/>
  <c r="A36" i="47"/>
  <c r="C42" i="61"/>
  <c r="D145" i="61"/>
  <c r="D491" i="61"/>
  <c r="E70" i="47"/>
  <c r="D37" i="61"/>
  <c r="C472" i="61"/>
  <c r="E452" i="61"/>
  <c r="E48" i="61"/>
  <c r="AR36" i="47"/>
  <c r="D31" i="61"/>
  <c r="C123" i="61"/>
  <c r="D162" i="61"/>
  <c r="C83" i="61"/>
  <c r="D417" i="61"/>
  <c r="D170" i="61"/>
  <c r="D166" i="61"/>
  <c r="C67" i="61"/>
  <c r="D360" i="61"/>
  <c r="E17" i="47"/>
  <c r="E56" i="47"/>
  <c r="D126" i="61"/>
  <c r="D476" i="61"/>
  <c r="D15" i="61"/>
  <c r="D54" i="61"/>
  <c r="D485" i="61"/>
  <c r="E22" i="47"/>
  <c r="E23" i="61"/>
  <c r="E98" i="61"/>
  <c r="C98" i="61"/>
  <c r="D7" i="61"/>
  <c r="D186" i="61"/>
  <c r="E496" i="61"/>
  <c r="C236" i="61"/>
  <c r="C66" i="61"/>
  <c r="E61" i="61"/>
  <c r="D125" i="61"/>
  <c r="D286" i="61"/>
  <c r="E95" i="47"/>
  <c r="E84" i="47"/>
  <c r="C116" i="61"/>
  <c r="D303" i="61"/>
  <c r="E73" i="47"/>
  <c r="E65" i="61"/>
  <c r="C96" i="61"/>
  <c r="E136" i="47"/>
  <c r="D464" i="61"/>
  <c r="D200" i="61"/>
  <c r="E200" i="61"/>
  <c r="C88" i="61"/>
  <c r="E260" i="61"/>
  <c r="D46" i="61"/>
  <c r="E36" i="47"/>
  <c r="E98" i="47"/>
  <c r="D64" i="61"/>
  <c r="E50" i="47"/>
  <c r="D313" i="61"/>
  <c r="D209" i="61"/>
  <c r="D47" i="61"/>
  <c r="E109" i="61"/>
  <c r="D377" i="61"/>
  <c r="D413" i="61"/>
  <c r="D107" i="61"/>
  <c r="E94" i="61"/>
  <c r="E101" i="61"/>
  <c r="D421" i="61"/>
  <c r="D359" i="61"/>
  <c r="D383" i="61"/>
  <c r="D442" i="61"/>
  <c r="D5" i="61"/>
  <c r="E328" i="61"/>
  <c r="D474" i="61"/>
  <c r="D199" i="61"/>
  <c r="D151" i="61"/>
  <c r="E92" i="61"/>
  <c r="D92" i="61"/>
  <c r="C196" i="61"/>
  <c r="D247" i="61"/>
  <c r="D241" i="61"/>
  <c r="E124" i="47"/>
  <c r="E79" i="47"/>
  <c r="C104" i="61"/>
  <c r="E500" i="61"/>
  <c r="C132" i="61"/>
  <c r="D289" i="61"/>
  <c r="E360" i="61"/>
  <c r="E29" i="61"/>
  <c r="C59" i="61"/>
  <c r="D10" i="61"/>
  <c r="C440" i="61"/>
  <c r="E71" i="47"/>
  <c r="E192" i="61"/>
  <c r="E57" i="61"/>
  <c r="D399" i="61"/>
  <c r="D216" i="61"/>
  <c r="D60" i="61"/>
  <c r="E60" i="61"/>
  <c r="D487" i="61"/>
  <c r="D447" i="61"/>
  <c r="D312" i="61"/>
  <c r="D300" i="61"/>
  <c r="D87" i="61"/>
  <c r="D214" i="61"/>
  <c r="D157" i="61"/>
  <c r="E480" i="61"/>
  <c r="D197" i="61"/>
  <c r="C324" i="61"/>
  <c r="E65" i="47"/>
  <c r="E80" i="47"/>
  <c r="E264" i="61"/>
  <c r="C264" i="61"/>
  <c r="D45" i="61"/>
  <c r="E21" i="47"/>
  <c r="D53" i="61"/>
  <c r="E53" i="61"/>
  <c r="D379" i="61"/>
  <c r="D98" i="61"/>
  <c r="E19" i="61"/>
  <c r="D449" i="61"/>
  <c r="D478" i="61"/>
  <c r="C388" i="61"/>
  <c r="C86" i="61"/>
  <c r="D450" i="61"/>
  <c r="D414" i="61"/>
  <c r="D493" i="61"/>
  <c r="E42" i="47"/>
  <c r="E100" i="47"/>
  <c r="D392" i="61"/>
  <c r="C168" i="61"/>
  <c r="E16" i="47"/>
  <c r="C25" i="61"/>
  <c r="A16" i="47"/>
  <c r="G16" i="47"/>
  <c r="B16" i="47"/>
  <c r="D272" i="61"/>
  <c r="D136" i="61"/>
  <c r="E268" i="61"/>
  <c r="E320" i="61"/>
  <c r="D158" i="61"/>
  <c r="D434" i="61"/>
  <c r="E31" i="47"/>
  <c r="D81" i="61"/>
  <c r="E112" i="61"/>
  <c r="D112" i="61"/>
  <c r="C38" i="61"/>
  <c r="D135" i="61"/>
  <c r="C172" i="61"/>
  <c r="D423" i="61"/>
  <c r="E16" i="61"/>
  <c r="C504" i="61"/>
  <c r="E51" i="61"/>
  <c r="E72" i="61"/>
  <c r="D418" i="61"/>
  <c r="C252" i="61"/>
  <c r="E252" i="61"/>
  <c r="D294" i="61"/>
  <c r="D163" i="61"/>
  <c r="C76" i="61"/>
  <c r="E432" i="61"/>
  <c r="D326" i="61"/>
  <c r="C62" i="61"/>
  <c r="D176" i="61"/>
  <c r="D513" i="61"/>
  <c r="C91" i="61"/>
  <c r="D404" i="61"/>
  <c r="D330" i="61"/>
  <c r="D323" i="61"/>
  <c r="D373" i="61"/>
  <c r="D293" i="61"/>
  <c r="C352" i="61"/>
  <c r="E164" i="61"/>
  <c r="D210" i="61"/>
  <c r="E49" i="47"/>
  <c r="E408" i="61"/>
  <c r="D365" i="61"/>
  <c r="D351" i="61"/>
  <c r="E64" i="61"/>
  <c r="C64" i="61"/>
  <c r="E115" i="47"/>
  <c r="D306" i="61"/>
  <c r="D431" i="61"/>
  <c r="E484" i="61"/>
  <c r="C140" i="61"/>
  <c r="E140" i="61"/>
  <c r="C156" i="61"/>
  <c r="E156" i="61"/>
  <c r="D201" i="61"/>
  <c r="C47" i="61"/>
  <c r="D141" i="61"/>
  <c r="E64" i="47"/>
  <c r="D14" i="61"/>
  <c r="D114" i="61"/>
  <c r="C122" i="61"/>
  <c r="E99" i="61"/>
  <c r="E9" i="61"/>
  <c r="E12" i="47"/>
  <c r="D93" i="61"/>
  <c r="E232" i="61"/>
  <c r="C232" i="61"/>
  <c r="C101" i="61"/>
  <c r="A33" i="47"/>
  <c r="D101" i="61"/>
  <c r="D18" i="61"/>
  <c r="D75" i="61"/>
  <c r="D30" i="61"/>
  <c r="D8" i="61"/>
  <c r="C208" i="61"/>
  <c r="E27" i="47"/>
  <c r="E400" i="61"/>
  <c r="E41" i="47"/>
  <c r="E66" i="47"/>
  <c r="E39" i="61"/>
  <c r="D512" i="61"/>
  <c r="E99" i="47"/>
  <c r="E11" i="47"/>
  <c r="E77" i="61"/>
  <c r="D195" i="61"/>
  <c r="C460" i="61"/>
  <c r="D111" i="61"/>
  <c r="E376" i="61"/>
  <c r="E56" i="61"/>
  <c r="C296" i="61"/>
  <c r="D378" i="61"/>
  <c r="D242" i="61"/>
  <c r="E276" i="61"/>
  <c r="AR96" i="47"/>
  <c r="AR24" i="47"/>
  <c r="AR60" i="47"/>
  <c r="AR123" i="47"/>
  <c r="AR67" i="47"/>
  <c r="AR102" i="47"/>
  <c r="AR70" i="47"/>
  <c r="D308" i="61"/>
  <c r="E124" i="61"/>
  <c r="D370" i="61"/>
  <c r="D246" i="61"/>
  <c r="E224" i="61"/>
  <c r="D394" i="61"/>
  <c r="D358" i="61"/>
  <c r="E31" i="61"/>
  <c r="D119" i="61"/>
  <c r="D105" i="61"/>
  <c r="C516" i="61"/>
  <c r="D424" i="61"/>
  <c r="E508" i="61"/>
  <c r="D401" i="61"/>
  <c r="D336" i="61"/>
  <c r="D503" i="61"/>
  <c r="D429" i="61"/>
  <c r="C180" i="61"/>
  <c r="E316" i="61"/>
  <c r="D477" i="61"/>
  <c r="E46" i="47"/>
  <c r="D515" i="61"/>
  <c r="C20" i="61"/>
  <c r="D443" i="61"/>
  <c r="E448" i="61"/>
  <c r="C448" i="61"/>
  <c r="D196" i="61"/>
  <c r="C120" i="61"/>
  <c r="D263" i="61"/>
  <c r="E71" i="61"/>
  <c r="A14" i="47"/>
  <c r="C17" i="61"/>
  <c r="E104" i="61"/>
  <c r="E67" i="61"/>
  <c r="D143" i="61"/>
  <c r="D59" i="61"/>
  <c r="D161" i="61"/>
  <c r="E384" i="61"/>
  <c r="C384" i="61"/>
  <c r="D343" i="61"/>
  <c r="D440" i="61"/>
  <c r="E24" i="61"/>
  <c r="E348" i="61"/>
  <c r="C348" i="61"/>
  <c r="E24" i="47"/>
  <c r="D275" i="61"/>
  <c r="D202" i="61"/>
  <c r="D12" i="61"/>
  <c r="E15" i="61"/>
  <c r="D228" i="61"/>
  <c r="E48" i="47"/>
  <c r="D322" i="61"/>
  <c r="A13" i="47"/>
  <c r="C13" i="61"/>
  <c r="D113" i="61"/>
  <c r="E368" i="61"/>
  <c r="D227" i="61"/>
  <c r="D347" i="61"/>
  <c r="D463" i="61"/>
  <c r="E7" i="61"/>
  <c r="D179" i="61"/>
  <c r="C372" i="61"/>
  <c r="E55" i="47"/>
  <c r="E128" i="47"/>
  <c r="C444" i="61"/>
  <c r="D509" i="61"/>
  <c r="E204" i="61"/>
  <c r="C496" i="61"/>
  <c r="D43" i="61"/>
  <c r="D142" i="61"/>
  <c r="E118" i="47"/>
  <c r="E105" i="47"/>
  <c r="A32" i="47"/>
  <c r="C85" i="61"/>
  <c r="D215" i="61"/>
  <c r="D495" i="61"/>
  <c r="D16" i="61"/>
  <c r="C16" i="61"/>
  <c r="C128" i="61"/>
  <c r="D211" i="61"/>
  <c r="D337" i="61"/>
  <c r="D430" i="61"/>
  <c r="E62" i="61"/>
  <c r="D84" i="61"/>
  <c r="E79" i="61"/>
  <c r="E75" i="47"/>
  <c r="D281" i="61"/>
  <c r="D315" i="61"/>
  <c r="D164" i="61"/>
  <c r="D187" i="61"/>
  <c r="D174" i="61"/>
  <c r="E97" i="61"/>
  <c r="D408" i="61"/>
  <c r="D206" i="61"/>
  <c r="D191" i="61"/>
  <c r="E27" i="61"/>
  <c r="D461" i="61"/>
  <c r="E93" i="47"/>
  <c r="C94" i="61"/>
  <c r="E83" i="61"/>
  <c r="E30" i="47"/>
  <c r="D345" i="61"/>
  <c r="D460" i="61"/>
  <c r="D439" i="61"/>
  <c r="C332" i="61"/>
  <c r="D205" i="61"/>
  <c r="D357" i="61"/>
  <c r="E220" i="61"/>
  <c r="D108" i="61"/>
  <c r="D270" i="61"/>
  <c r="E20" i="61"/>
  <c r="A34" i="47"/>
  <c r="C89" i="61"/>
  <c r="E120" i="61"/>
  <c r="D71" i="61"/>
  <c r="E17" i="61"/>
  <c r="D104" i="61"/>
  <c r="D500" i="61"/>
  <c r="D331" i="61"/>
  <c r="D422" i="61"/>
  <c r="E89" i="61"/>
  <c r="D396" i="61"/>
  <c r="E196" i="61"/>
  <c r="D229" i="61"/>
  <c r="C71" i="61"/>
  <c r="D405" i="61"/>
  <c r="D338" i="61"/>
  <c r="C500" i="61"/>
  <c r="E43" i="47"/>
  <c r="D261" i="61"/>
  <c r="D230" i="61"/>
  <c r="D321" i="61"/>
  <c r="D305" i="61"/>
  <c r="D178" i="61"/>
  <c r="E59" i="61"/>
  <c r="D310" i="61"/>
  <c r="D273" i="61"/>
  <c r="C68" i="61"/>
  <c r="E476" i="61"/>
  <c r="D165" i="61"/>
  <c r="C192" i="61"/>
  <c r="D192" i="61"/>
  <c r="D340" i="61"/>
  <c r="D175" i="61"/>
  <c r="D193" i="61"/>
  <c r="E216" i="61"/>
  <c r="D283" i="61"/>
  <c r="C428" i="61"/>
  <c r="E188" i="61"/>
  <c r="E300" i="61"/>
  <c r="E87" i="61"/>
  <c r="C480" i="61"/>
  <c r="D480" i="61"/>
  <c r="E248" i="61"/>
  <c r="C248" i="61"/>
  <c r="E11" i="61"/>
  <c r="D288" i="61"/>
  <c r="E28" i="61"/>
  <c r="D406" i="61"/>
  <c r="C45" i="61"/>
  <c r="A21" i="47"/>
  <c r="E23" i="47"/>
  <c r="E45" i="47"/>
  <c r="D416" i="61"/>
  <c r="C416" i="61"/>
  <c r="D22" i="61"/>
  <c r="E87" i="47"/>
  <c r="E95" i="61"/>
  <c r="C78" i="61"/>
  <c r="E78" i="61"/>
  <c r="E100" i="61"/>
  <c r="E110" i="47"/>
  <c r="E86" i="61"/>
  <c r="E412" i="61"/>
  <c r="E82" i="61"/>
  <c r="D40" i="61"/>
  <c r="E88" i="47"/>
  <c r="E73" i="61"/>
  <c r="D73" i="61"/>
  <c r="D409" i="61"/>
  <c r="E168" i="61"/>
  <c r="D198" i="61"/>
  <c r="D397" i="61"/>
  <c r="E102" i="47"/>
  <c r="E136" i="61"/>
  <c r="E26" i="61"/>
  <c r="C81" i="61"/>
  <c r="A31" i="47"/>
  <c r="C112" i="61"/>
  <c r="D38" i="61"/>
  <c r="D488" i="61"/>
  <c r="E82" i="47"/>
  <c r="C50" i="61"/>
  <c r="D50" i="61"/>
  <c r="D284" i="61"/>
  <c r="E284" i="61"/>
  <c r="E364" i="61"/>
  <c r="E102" i="61"/>
  <c r="E138" i="47"/>
  <c r="E106" i="47"/>
  <c r="D221" i="61"/>
  <c r="E176" i="61"/>
  <c r="D91" i="61"/>
  <c r="E404" i="61"/>
  <c r="D407" i="61"/>
  <c r="C148" i="61"/>
  <c r="E74" i="61"/>
  <c r="C74" i="61"/>
  <c r="D341" i="61"/>
  <c r="E20" i="47"/>
  <c r="C41" i="61"/>
  <c r="A20" i="47"/>
  <c r="D173" i="61"/>
  <c r="C484" i="61"/>
  <c r="D369" i="61"/>
  <c r="D453" i="61"/>
  <c r="D259" i="61"/>
  <c r="C344" i="61"/>
  <c r="E6" i="61"/>
  <c r="E21" i="61"/>
  <c r="D21" i="61"/>
  <c r="D44" i="61"/>
  <c r="E44" i="61"/>
  <c r="D36" i="61"/>
  <c r="E55" i="61"/>
  <c r="D391" i="61"/>
  <c r="E103" i="61"/>
  <c r="C14" i="61"/>
  <c r="E126" i="47"/>
  <c r="E37" i="61"/>
  <c r="D452" i="61"/>
  <c r="C356" i="61"/>
  <c r="E122" i="61"/>
  <c r="D99" i="61"/>
  <c r="C99" i="61"/>
  <c r="E63" i="61"/>
  <c r="C63" i="61"/>
  <c r="D232" i="61"/>
  <c r="E32" i="61"/>
  <c r="D353" i="61"/>
  <c r="E83" i="47"/>
  <c r="D238" i="61"/>
  <c r="C224" i="61"/>
  <c r="D499" i="61"/>
  <c r="E90" i="61"/>
  <c r="C75" i="61"/>
  <c r="D366" i="61"/>
  <c r="E208" i="61"/>
  <c r="C508" i="61"/>
  <c r="D254" i="61"/>
  <c r="E512" i="61"/>
  <c r="D35" i="61"/>
  <c r="E336" i="61"/>
  <c r="D240" i="61"/>
  <c r="D139" i="61"/>
  <c r="D180" i="61"/>
  <c r="C111" i="61"/>
  <c r="E61" i="47"/>
  <c r="C52" i="61"/>
  <c r="E52" i="61"/>
  <c r="C316" i="61"/>
  <c r="D316" i="61"/>
  <c r="D490" i="61"/>
  <c r="AR61" i="47"/>
  <c r="AR22" i="47"/>
  <c r="AR42" i="47"/>
  <c r="AR82" i="47"/>
  <c r="AR135" i="47"/>
  <c r="AR78" i="47"/>
  <c r="AR46" i="47"/>
  <c r="AR137" i="47"/>
  <c r="AR56" i="47"/>
  <c r="AR124" i="47"/>
  <c r="AR104" i="47"/>
  <c r="G104" i="47"/>
  <c r="AR29" i="47"/>
  <c r="AR118" i="47"/>
  <c r="AR86" i="47"/>
  <c r="AR107" i="47"/>
  <c r="AR26" i="47"/>
  <c r="AR63" i="47"/>
  <c r="AR12" i="47"/>
  <c r="AR35" i="47"/>
  <c r="G35" i="47"/>
  <c r="AR27" i="47"/>
  <c r="AR41" i="47"/>
  <c r="AR134" i="47"/>
  <c r="AR62" i="47"/>
  <c r="C10" i="61"/>
  <c r="E96" i="47"/>
  <c r="D68" i="61"/>
  <c r="D398" i="61"/>
  <c r="D403" i="61"/>
  <c r="D24" i="61"/>
  <c r="C24" i="61"/>
  <c r="D348" i="61"/>
  <c r="E340" i="61"/>
  <c r="D438" i="61"/>
  <c r="E12" i="61"/>
  <c r="C304" i="61"/>
  <c r="E228" i="61"/>
  <c r="D237" i="61"/>
  <c r="E60" i="47"/>
  <c r="D262" i="61"/>
  <c r="C54" i="61"/>
  <c r="E44" i="47"/>
  <c r="D374" i="61"/>
  <c r="D194" i="61"/>
  <c r="C216" i="61"/>
  <c r="C60" i="61"/>
  <c r="E244" i="61"/>
  <c r="C244" i="61"/>
  <c r="E59" i="47"/>
  <c r="D497" i="61"/>
  <c r="E13" i="61"/>
  <c r="D251" i="61"/>
  <c r="D428" i="61"/>
  <c r="C312" i="61"/>
  <c r="C300" i="61"/>
  <c r="D223" i="61"/>
  <c r="D368" i="61"/>
  <c r="D23" i="61"/>
  <c r="E53" i="47"/>
  <c r="D248" i="61"/>
  <c r="D324" i="61"/>
  <c r="C11" i="61"/>
  <c r="D231" i="61"/>
  <c r="C288" i="61"/>
  <c r="E288" i="61"/>
  <c r="D264" i="61"/>
  <c r="D371" i="61"/>
  <c r="E45" i="61"/>
  <c r="D265" i="61"/>
  <c r="E416" i="61"/>
  <c r="D19" i="61"/>
  <c r="D346" i="61"/>
  <c r="D295" i="61"/>
  <c r="D327" i="61"/>
  <c r="D479" i="61"/>
  <c r="C7" i="61"/>
  <c r="D78" i="61"/>
  <c r="D100" i="61"/>
  <c r="D456" i="61"/>
  <c r="E456" i="61"/>
  <c r="D372" i="61"/>
  <c r="D329" i="61"/>
  <c r="D388" i="61"/>
  <c r="E388" i="61"/>
  <c r="D86" i="61"/>
  <c r="D171" i="61"/>
  <c r="E444" i="61"/>
  <c r="D333" i="61"/>
  <c r="C82" i="61"/>
  <c r="D82" i="61"/>
  <c r="E40" i="61"/>
  <c r="D501" i="61"/>
  <c r="E123" i="47"/>
  <c r="C58" i="61"/>
  <c r="A29" i="47"/>
  <c r="C73" i="61"/>
  <c r="D204" i="61"/>
  <c r="D496" i="61"/>
  <c r="E236" i="61"/>
  <c r="D436" i="61"/>
  <c r="C43" i="61"/>
  <c r="D334" i="61"/>
  <c r="D61" i="61"/>
  <c r="E67" i="47"/>
  <c r="D468" i="61"/>
  <c r="E468" i="61"/>
  <c r="C392" i="61"/>
  <c r="D420" i="61"/>
  <c r="E292" i="61"/>
  <c r="D25" i="61"/>
  <c r="C272" i="61"/>
  <c r="C136" i="61"/>
  <c r="D268" i="61"/>
  <c r="C144" i="61"/>
  <c r="D475" i="61"/>
  <c r="D483" i="61"/>
  <c r="C320" i="61"/>
  <c r="D320" i="61"/>
  <c r="D26" i="61"/>
  <c r="C26" i="61"/>
  <c r="E81" i="61"/>
  <c r="D395" i="61"/>
  <c r="E85" i="61"/>
  <c r="C488" i="61"/>
  <c r="E488" i="61"/>
  <c r="D507" i="61"/>
  <c r="D172" i="61"/>
  <c r="D458" i="61"/>
  <c r="E280" i="61"/>
  <c r="D280" i="61"/>
  <c r="D504" i="61"/>
  <c r="C72" i="61"/>
  <c r="D252" i="61"/>
  <c r="D225" i="61"/>
  <c r="E120" i="47"/>
  <c r="D128" i="61"/>
  <c r="D255" i="61"/>
  <c r="E50" i="61"/>
  <c r="E68" i="47"/>
  <c r="C432" i="61"/>
  <c r="D432" i="61"/>
  <c r="D307" i="61"/>
  <c r="C284" i="61"/>
  <c r="D364" i="61"/>
  <c r="D411" i="61"/>
  <c r="D80" i="61"/>
  <c r="D282" i="61"/>
  <c r="D102" i="61"/>
  <c r="D309" i="61"/>
  <c r="E86" i="47"/>
  <c r="C212" i="61"/>
  <c r="D62" i="61"/>
  <c r="D311" i="61"/>
  <c r="D426" i="61"/>
  <c r="D339" i="61"/>
  <c r="E117" i="47"/>
  <c r="D217" i="61"/>
  <c r="D457" i="61"/>
  <c r="C404" i="61"/>
  <c r="D148" i="61"/>
  <c r="E148" i="61"/>
  <c r="E133" i="47"/>
  <c r="D433" i="61"/>
  <c r="E28" i="47"/>
  <c r="D33" i="61"/>
  <c r="D79" i="61"/>
  <c r="D350" i="61"/>
  <c r="E81" i="47"/>
  <c r="E352" i="61"/>
  <c r="D167" i="61"/>
  <c r="C164" i="61"/>
  <c r="D290" i="61"/>
  <c r="D465" i="61"/>
  <c r="D390" i="61"/>
  <c r="E74" i="47"/>
  <c r="E88" i="61"/>
  <c r="D70" i="61"/>
  <c r="D253" i="61"/>
  <c r="C260" i="61"/>
  <c r="D34" i="61"/>
  <c r="D97" i="61"/>
  <c r="E42" i="61"/>
  <c r="C408" i="61"/>
  <c r="E121" i="47"/>
  <c r="D146" i="61"/>
  <c r="D446" i="61"/>
  <c r="D492" i="61"/>
  <c r="E41" i="61"/>
  <c r="D41" i="61"/>
  <c r="D510" i="61"/>
  <c r="E132" i="47"/>
  <c r="D121" i="61"/>
  <c r="E135" i="47"/>
  <c r="D484" i="61"/>
  <c r="A26" i="47"/>
  <c r="G26" i="47"/>
  <c r="C69" i="61"/>
  <c r="D6" i="61"/>
  <c r="C21" i="61"/>
  <c r="A15" i="47"/>
  <c r="D156" i="61"/>
  <c r="E78" i="47"/>
  <c r="E47" i="61"/>
  <c r="C36" i="61"/>
  <c r="E108" i="47"/>
  <c r="C55" i="61"/>
  <c r="D109" i="61"/>
  <c r="C109" i="61"/>
  <c r="A39" i="47"/>
  <c r="C27" i="61"/>
  <c r="D361" i="61"/>
  <c r="E63" i="47"/>
  <c r="D118" i="61"/>
  <c r="E58" i="47"/>
  <c r="E14" i="61"/>
  <c r="D269" i="61"/>
  <c r="E19" i="47"/>
  <c r="D472" i="61"/>
  <c r="C452" i="61"/>
  <c r="D48" i="61"/>
  <c r="E356" i="61"/>
  <c r="D356" i="61"/>
  <c r="E111" i="47"/>
  <c r="A12" i="47"/>
  <c r="C9" i="61"/>
  <c r="C93" i="61"/>
  <c r="A35" i="47"/>
  <c r="C32" i="61"/>
  <c r="E109" i="47"/>
  <c r="D234" i="61"/>
  <c r="D224" i="61"/>
  <c r="D402" i="61"/>
  <c r="C18" i="61"/>
  <c r="C90" i="61"/>
  <c r="E123" i="61"/>
  <c r="D123" i="61"/>
  <c r="E105" i="61"/>
  <c r="E37" i="47"/>
  <c r="E75" i="61"/>
  <c r="E30" i="61"/>
  <c r="D243" i="61"/>
  <c r="C8" i="61"/>
  <c r="D208" i="61"/>
  <c r="D127" i="61"/>
  <c r="C400" i="61"/>
  <c r="D400" i="61"/>
  <c r="D278" i="61"/>
  <c r="E424" i="61"/>
  <c r="D39" i="61"/>
  <c r="D190" i="61"/>
  <c r="D266" i="61"/>
  <c r="D508" i="61"/>
  <c r="D160" i="61"/>
  <c r="E160" i="61"/>
  <c r="D138" i="61"/>
  <c r="D470" i="61"/>
  <c r="D419" i="61"/>
  <c r="D319" i="61"/>
  <c r="C184" i="61"/>
  <c r="E35" i="61"/>
  <c r="D415" i="61"/>
  <c r="E5" i="61"/>
  <c r="A11" i="47"/>
  <c r="C5" i="61"/>
  <c r="AT11" i="47"/>
  <c r="AT9" i="47"/>
  <c r="AJ9" i="47"/>
  <c r="AU9" i="47"/>
  <c r="AJ8" i="47"/>
  <c r="D328" i="61"/>
  <c r="C77" i="61"/>
  <c r="A30" i="47"/>
  <c r="E122" i="47"/>
  <c r="D279" i="61"/>
  <c r="E460" i="61"/>
  <c r="C240" i="61"/>
  <c r="D494" i="61"/>
  <c r="E180" i="61"/>
  <c r="E332" i="61"/>
  <c r="D52" i="61"/>
  <c r="D220" i="61"/>
  <c r="D380" i="61"/>
  <c r="E380" i="61"/>
  <c r="E108" i="61"/>
  <c r="D376" i="61"/>
  <c r="D233" i="61"/>
  <c r="C56" i="61"/>
  <c r="D56" i="61"/>
  <c r="D375" i="61"/>
  <c r="D20" i="61"/>
  <c r="D219" i="61"/>
  <c r="C276" i="61"/>
  <c r="D183" i="61"/>
  <c r="AR53" i="47"/>
  <c r="AR80" i="47"/>
  <c r="AR21" i="47"/>
  <c r="AR23" i="47"/>
  <c r="AR87" i="47"/>
  <c r="AR110" i="47"/>
  <c r="AR130" i="47"/>
  <c r="AR89" i="47"/>
  <c r="AR106" i="47"/>
  <c r="AR76" i="47"/>
  <c r="AR97" i="47"/>
  <c r="AR28" i="47"/>
  <c r="AR72" i="47"/>
  <c r="AR136" i="47"/>
  <c r="AR121" i="47"/>
  <c r="AR129" i="47"/>
  <c r="AR69" i="47"/>
  <c r="AR64" i="47"/>
  <c r="AR111" i="47"/>
  <c r="AR93" i="47"/>
  <c r="AR33" i="47"/>
  <c r="AR99" i="47"/>
  <c r="AR30" i="47"/>
  <c r="AR119" i="47"/>
  <c r="AR131" i="47"/>
  <c r="D57" i="61"/>
  <c r="C57" i="61"/>
  <c r="A24" i="47"/>
  <c r="G24" i="47"/>
  <c r="B24" i="47"/>
  <c r="C340" i="61"/>
  <c r="C152" i="61"/>
  <c r="E304" i="61"/>
  <c r="D304" i="61"/>
  <c r="C15" i="61"/>
  <c r="C228" i="61"/>
  <c r="E54" i="61"/>
  <c r="D425" i="61"/>
  <c r="E91" i="47"/>
  <c r="D13" i="61"/>
  <c r="E13" i="47"/>
  <c r="E428" i="61"/>
  <c r="D188" i="61"/>
  <c r="C188" i="61"/>
  <c r="E312" i="61"/>
  <c r="C87" i="61"/>
  <c r="C368" i="61"/>
  <c r="C23" i="61"/>
  <c r="D471" i="61"/>
  <c r="E114" i="47"/>
  <c r="E324" i="61"/>
  <c r="D11" i="61"/>
  <c r="E103" i="47"/>
  <c r="D134" i="61"/>
  <c r="D301" i="61"/>
  <c r="D489" i="61"/>
  <c r="E57" i="47"/>
  <c r="C53" i="61"/>
  <c r="A23" i="47"/>
  <c r="G23" i="47"/>
  <c r="C19" i="61"/>
  <c r="D385" i="61"/>
  <c r="E22" i="61"/>
  <c r="C22" i="61"/>
  <c r="D95" i="61"/>
  <c r="C100" i="61"/>
  <c r="C456" i="61"/>
  <c r="E372" i="61"/>
  <c r="D473" i="61"/>
  <c r="E256" i="61"/>
  <c r="D256" i="61"/>
  <c r="D427" i="61"/>
  <c r="D147" i="61"/>
  <c r="D441" i="61"/>
  <c r="D444" i="61"/>
  <c r="E104" i="47"/>
  <c r="D354" i="61"/>
  <c r="C412" i="61"/>
  <c r="D115" i="61"/>
  <c r="D245" i="61"/>
  <c r="D235" i="61"/>
  <c r="E58" i="61"/>
  <c r="D58" i="61"/>
  <c r="E40" i="47"/>
  <c r="D342" i="61"/>
  <c r="D506" i="61"/>
  <c r="C204" i="61"/>
  <c r="E43" i="61"/>
  <c r="D153" i="61"/>
  <c r="C468" i="61"/>
  <c r="D226" i="61"/>
  <c r="D355" i="61"/>
  <c r="E392" i="61"/>
  <c r="D168" i="61"/>
  <c r="D257" i="61"/>
  <c r="E25" i="61"/>
  <c r="E272" i="61"/>
  <c r="D469" i="61"/>
  <c r="D505" i="61"/>
  <c r="C268" i="61"/>
  <c r="D144" i="61"/>
  <c r="E144" i="61"/>
  <c r="D455" i="61"/>
  <c r="D381" i="61"/>
  <c r="E38" i="61"/>
  <c r="D277" i="61"/>
  <c r="E32" i="47"/>
  <c r="E172" i="61"/>
  <c r="D467" i="61"/>
  <c r="C280" i="61"/>
  <c r="D222" i="61"/>
  <c r="E504" i="61"/>
  <c r="C51" i="61"/>
  <c r="D51" i="61"/>
  <c r="D72" i="61"/>
  <c r="D498" i="61"/>
  <c r="D285" i="61"/>
  <c r="D213" i="61"/>
  <c r="D462" i="61"/>
  <c r="E76" i="61"/>
  <c r="D76" i="61"/>
  <c r="C364" i="61"/>
  <c r="E80" i="61"/>
  <c r="D435" i="61"/>
  <c r="C102" i="61"/>
  <c r="D297" i="61"/>
  <c r="E212" i="61"/>
  <c r="E76" i="47"/>
  <c r="C176" i="61"/>
  <c r="E97" i="47"/>
  <c r="D367" i="61"/>
  <c r="E51" i="47"/>
  <c r="E91" i="61"/>
  <c r="C65" i="61"/>
  <c r="A28" i="47"/>
  <c r="G28" i="47"/>
  <c r="B28" i="47"/>
  <c r="D65" i="61"/>
  <c r="E84" i="61"/>
  <c r="E33" i="61"/>
  <c r="E18" i="47"/>
  <c r="D298" i="61"/>
  <c r="C79" i="61"/>
  <c r="E96" i="61"/>
  <c r="D96" i="61"/>
  <c r="D352" i="61"/>
  <c r="D207" i="61"/>
  <c r="E54" i="47"/>
  <c r="D514" i="61"/>
  <c r="D502" i="61"/>
  <c r="E47" i="47"/>
  <c r="D437" i="61"/>
  <c r="E72" i="47"/>
  <c r="D185" i="61"/>
  <c r="D88" i="61"/>
  <c r="C70" i="61"/>
  <c r="E70" i="61"/>
  <c r="D260" i="61"/>
  <c r="C34" i="61"/>
  <c r="E34" i="61"/>
  <c r="E46" i="61"/>
  <c r="D42" i="61"/>
  <c r="E492" i="61"/>
  <c r="C492" i="61"/>
  <c r="D130" i="61"/>
  <c r="E107" i="47"/>
  <c r="D69" i="61"/>
  <c r="E26" i="47"/>
  <c r="D387" i="61"/>
  <c r="E344" i="61"/>
  <c r="E15" i="47"/>
  <c r="D140" i="61"/>
  <c r="D154" i="61"/>
  <c r="E36" i="61"/>
  <c r="D27" i="61"/>
  <c r="E69" i="47"/>
  <c r="D177" i="61"/>
  <c r="D103" i="61"/>
  <c r="C103" i="61"/>
  <c r="D482" i="61"/>
  <c r="A19" i="47"/>
  <c r="C37" i="61"/>
  <c r="E472" i="61"/>
  <c r="C48" i="61"/>
  <c r="D362" i="61"/>
  <c r="D389" i="61"/>
  <c r="D250" i="61"/>
  <c r="D122" i="61"/>
  <c r="D9" i="61"/>
  <c r="E93" i="61"/>
  <c r="E35" i="47"/>
  <c r="D63" i="61"/>
  <c r="D32" i="61"/>
  <c r="D133" i="61"/>
  <c r="D94" i="61"/>
  <c r="D110" i="61"/>
  <c r="E308" i="61"/>
  <c r="C124" i="61"/>
  <c r="D124" i="61"/>
  <c r="D459" i="61"/>
  <c r="E33" i="47"/>
  <c r="C31" i="61"/>
  <c r="E18" i="61"/>
  <c r="D90" i="61"/>
  <c r="D287" i="61"/>
  <c r="A37" i="47"/>
  <c r="G37" i="47"/>
  <c r="B37" i="47"/>
  <c r="C105" i="61"/>
  <c r="E85" i="47"/>
  <c r="D325" i="61"/>
  <c r="E101" i="47"/>
  <c r="C30" i="61"/>
  <c r="E516" i="61"/>
  <c r="D516" i="61"/>
  <c r="D159" i="61"/>
  <c r="E8" i="61"/>
  <c r="D117" i="61"/>
  <c r="D393" i="61"/>
  <c r="C424" i="61"/>
  <c r="D445" i="61"/>
  <c r="C39" i="61"/>
  <c r="D291" i="61"/>
  <c r="D271" i="61"/>
  <c r="C160" i="61"/>
  <c r="E134" i="47"/>
  <c r="D454" i="61"/>
  <c r="D83" i="61"/>
  <c r="C512" i="61"/>
  <c r="D184" i="61"/>
  <c r="E184" i="61"/>
  <c r="C35" i="61"/>
  <c r="C336" i="61"/>
  <c r="C328" i="61"/>
  <c r="D77" i="61"/>
  <c r="E240" i="61"/>
  <c r="E62" i="47"/>
  <c r="D332" i="61"/>
  <c r="D386" i="61"/>
  <c r="E111" i="61"/>
  <c r="D181" i="61"/>
  <c r="E112" i="47"/>
  <c r="D511" i="61"/>
  <c r="E119" i="47"/>
  <c r="C220" i="61"/>
  <c r="C380" i="61"/>
  <c r="C108" i="61"/>
  <c r="C376" i="61"/>
  <c r="D218" i="61"/>
  <c r="E131" i="47"/>
  <c r="D106" i="61"/>
  <c r="D296" i="61"/>
  <c r="E296" i="61"/>
  <c r="D258" i="61"/>
  <c r="D274" i="61"/>
  <c r="D276" i="61"/>
  <c r="AR44" i="47"/>
  <c r="AR91" i="47"/>
  <c r="G91" i="47"/>
  <c r="AR13" i="47"/>
  <c r="AR38" i="47"/>
  <c r="AR114" i="47"/>
  <c r="AR65" i="47"/>
  <c r="AR57" i="47"/>
  <c r="G57" i="47"/>
  <c r="AR127" i="47"/>
  <c r="AR128" i="47"/>
  <c r="AR100" i="47"/>
  <c r="AR116" i="47"/>
  <c r="AR95" i="47"/>
  <c r="AR31" i="47"/>
  <c r="AR105" i="47"/>
  <c r="AR32" i="47"/>
  <c r="G32" i="47"/>
  <c r="AR92" i="47"/>
  <c r="AR68" i="47"/>
  <c r="AR77" i="47"/>
  <c r="AR117" i="47"/>
  <c r="AR51" i="47"/>
  <c r="AR81" i="47"/>
  <c r="AR47" i="47"/>
  <c r="AR74" i="47"/>
  <c r="AR98" i="47"/>
  <c r="AR20" i="47"/>
  <c r="AR50" i="47"/>
  <c r="AR132" i="47"/>
  <c r="AR15" i="47"/>
  <c r="AR58" i="47"/>
  <c r="AR126" i="47"/>
  <c r="AR19" i="47"/>
  <c r="AR109" i="47"/>
  <c r="AR66" i="47"/>
  <c r="AR11" i="47"/>
  <c r="AR122" i="47"/>
  <c r="B17" i="47"/>
  <c r="C17" i="47"/>
  <c r="AM17" i="47"/>
  <c r="B90" i="47"/>
  <c r="C90" i="47"/>
  <c r="AM90" i="47"/>
  <c r="B23" i="47"/>
  <c r="D23" i="47"/>
  <c r="G34" i="47"/>
  <c r="B34" i="47"/>
  <c r="D34" i="47"/>
  <c r="B138" i="47"/>
  <c r="C138" i="47"/>
  <c r="AM138" i="47"/>
  <c r="B88" i="47"/>
  <c r="D88" i="47"/>
  <c r="G94" i="47"/>
  <c r="B94" i="47"/>
  <c r="D94" i="47"/>
  <c r="B26" i="47"/>
  <c r="D26" i="47"/>
  <c r="G29" i="47"/>
  <c r="B29" i="47"/>
  <c r="D29" i="47"/>
  <c r="B14" i="47"/>
  <c r="C14" i="47"/>
  <c r="AM14" i="47"/>
  <c r="B45" i="47"/>
  <c r="C45" i="47"/>
  <c r="AM45" i="47"/>
  <c r="B85" i="47"/>
  <c r="B35" i="47"/>
  <c r="C35" i="47"/>
  <c r="AM35" i="47"/>
  <c r="B32" i="47"/>
  <c r="C32" i="47"/>
  <c r="AM32" i="47"/>
  <c r="B18" i="47"/>
  <c r="D18" i="47"/>
  <c r="G74" i="47"/>
  <c r="B74" i="47"/>
  <c r="D74" i="47"/>
  <c r="G77" i="47"/>
  <c r="B77" i="47"/>
  <c r="C77" i="47"/>
  <c r="AM77" i="47"/>
  <c r="B123" i="47"/>
  <c r="C123" i="47"/>
  <c r="AM123" i="47"/>
  <c r="B104" i="47"/>
  <c r="C104" i="47"/>
  <c r="AM104" i="47"/>
  <c r="B105" i="47"/>
  <c r="C105" i="47"/>
  <c r="AM105" i="47"/>
  <c r="B57" i="47"/>
  <c r="D57" i="47"/>
  <c r="G119" i="47"/>
  <c r="B119" i="47"/>
  <c r="C119" i="47"/>
  <c r="AM119" i="47"/>
  <c r="G126" i="47"/>
  <c r="B126" i="47"/>
  <c r="G121" i="47"/>
  <c r="B121" i="47"/>
  <c r="D121" i="47"/>
  <c r="G117" i="47"/>
  <c r="B117" i="47"/>
  <c r="G56" i="47"/>
  <c r="B56" i="47"/>
  <c r="G43" i="47"/>
  <c r="B43" i="47"/>
  <c r="C43" i="47"/>
  <c r="AM43" i="47"/>
  <c r="G137" i="47"/>
  <c r="B137" i="47"/>
  <c r="G11" i="47"/>
  <c r="B11" i="47"/>
  <c r="C11" i="47"/>
  <c r="AM11" i="47"/>
  <c r="G12" i="47"/>
  <c r="B12" i="47"/>
  <c r="C12" i="47"/>
  <c r="AM12" i="47"/>
  <c r="G36" i="47"/>
  <c r="B36" i="47"/>
  <c r="D36" i="47"/>
  <c r="G46" i="47"/>
  <c r="B46" i="47"/>
  <c r="D46" i="47"/>
  <c r="G134" i="47"/>
  <c r="B134" i="47"/>
  <c r="G135" i="47"/>
  <c r="B135" i="47"/>
  <c r="C135" i="47"/>
  <c r="D135" i="47"/>
  <c r="G67" i="47"/>
  <c r="B67" i="47"/>
  <c r="D67" i="47"/>
  <c r="G83" i="47"/>
  <c r="B83" i="47"/>
  <c r="D83" i="47"/>
  <c r="G108" i="47"/>
  <c r="B108" i="47"/>
  <c r="C108" i="47"/>
  <c r="AM108" i="47"/>
  <c r="G81" i="47"/>
  <c r="B81" i="47"/>
  <c r="C81" i="47"/>
  <c r="AM81" i="47"/>
  <c r="G86" i="47"/>
  <c r="B86" i="47"/>
  <c r="D86" i="47"/>
  <c r="G133" i="47"/>
  <c r="B133" i="47"/>
  <c r="D133" i="47"/>
  <c r="G13" i="47"/>
  <c r="B13" i="47"/>
  <c r="D13" i="47"/>
  <c r="G96" i="47"/>
  <c r="B96" i="47"/>
  <c r="D96" i="47"/>
  <c r="C96" i="47"/>
  <c r="AM96" i="47"/>
  <c r="G71" i="47"/>
  <c r="B71" i="47"/>
  <c r="D71" i="47"/>
  <c r="C71" i="47"/>
  <c r="AM71" i="47"/>
  <c r="G39" i="47"/>
  <c r="B39" i="47"/>
  <c r="C39" i="47"/>
  <c r="AM39" i="47"/>
  <c r="G55" i="47"/>
  <c r="B55" i="47"/>
  <c r="C55" i="47"/>
  <c r="D55" i="47"/>
  <c r="G40" i="47"/>
  <c r="B40" i="47"/>
  <c r="C24" i="47"/>
  <c r="AM24" i="47"/>
  <c r="D24" i="47"/>
  <c r="C29" i="47"/>
  <c r="AM29" i="47"/>
  <c r="D138" i="47"/>
  <c r="C83" i="47"/>
  <c r="AM83" i="47"/>
  <c r="C103" i="47"/>
  <c r="AM103" i="47"/>
  <c r="D103" i="47"/>
  <c r="C85" i="47"/>
  <c r="AM85" i="47"/>
  <c r="D85" i="47"/>
  <c r="D16" i="47"/>
  <c r="C16" i="47"/>
  <c r="AM16" i="47"/>
  <c r="C52" i="47"/>
  <c r="AM52" i="47"/>
  <c r="D52" i="47"/>
  <c r="G1" i="61"/>
  <c r="L1" i="112"/>
  <c r="S1" i="47"/>
  <c r="D75" i="47"/>
  <c r="C75" i="47"/>
  <c r="AM75" i="47"/>
  <c r="C48" i="47"/>
  <c r="AM48" i="47"/>
  <c r="D48" i="47"/>
  <c r="D112" i="47"/>
  <c r="C112" i="47"/>
  <c r="AM112" i="47"/>
  <c r="C115" i="47"/>
  <c r="AM115" i="47"/>
  <c r="D115" i="47"/>
  <c r="D49" i="47"/>
  <c r="C49" i="47"/>
  <c r="AM49" i="47"/>
  <c r="D84" i="47"/>
  <c r="C84" i="47"/>
  <c r="AM84" i="47"/>
  <c r="G27" i="47"/>
  <c r="B27" i="47"/>
  <c r="D27" i="47"/>
  <c r="G54" i="47"/>
  <c r="B54" i="47"/>
  <c r="G33" i="47"/>
  <c r="B33" i="47"/>
  <c r="D33" i="47"/>
  <c r="G80" i="47"/>
  <c r="B80" i="47"/>
  <c r="C80" i="47"/>
  <c r="G131" i="47"/>
  <c r="B131" i="47"/>
  <c r="G125" i="47"/>
  <c r="B125" i="47"/>
  <c r="C125" i="47"/>
  <c r="G95" i="47"/>
  <c r="B95" i="47"/>
  <c r="G128" i="47"/>
  <c r="B128" i="47"/>
  <c r="D128" i="47"/>
  <c r="G70" i="47"/>
  <c r="B70" i="47"/>
  <c r="G66" i="47"/>
  <c r="B66" i="47"/>
  <c r="D66" i="47"/>
  <c r="G114" i="47"/>
  <c r="B114" i="47"/>
  <c r="D114" i="47"/>
  <c r="G98" i="47"/>
  <c r="B98" i="47"/>
  <c r="G109" i="47"/>
  <c r="B109" i="47"/>
  <c r="D109" i="47"/>
  <c r="G68" i="47"/>
  <c r="B68" i="47"/>
  <c r="C68" i="47"/>
  <c r="G15" i="47"/>
  <c r="B15" i="47"/>
  <c r="C15" i="47"/>
  <c r="G20" i="47"/>
  <c r="B20" i="47"/>
  <c r="C20" i="47"/>
  <c r="G64" i="47"/>
  <c r="B64" i="47"/>
  <c r="C64" i="47"/>
  <c r="G42" i="47"/>
  <c r="B42" i="47"/>
  <c r="G110" i="47"/>
  <c r="B110" i="47"/>
  <c r="D110" i="47"/>
  <c r="G61" i="47"/>
  <c r="B61" i="47"/>
  <c r="G99" i="47"/>
  <c r="B99" i="47"/>
  <c r="C99" i="47"/>
  <c r="AM99" i="47"/>
  <c r="G50" i="47"/>
  <c r="B50" i="47"/>
  <c r="D50" i="47"/>
  <c r="G82" i="47"/>
  <c r="B82" i="47"/>
  <c r="C82" i="47"/>
  <c r="G100" i="47"/>
  <c r="B100" i="47"/>
  <c r="D100" i="47"/>
  <c r="G65" i="47"/>
  <c r="B65" i="47"/>
  <c r="G113" i="47"/>
  <c r="B113" i="47"/>
  <c r="C113" i="47"/>
  <c r="AM113" i="47"/>
  <c r="G41" i="47"/>
  <c r="B41" i="47"/>
  <c r="C41" i="47"/>
  <c r="G51" i="47"/>
  <c r="B51" i="47"/>
  <c r="G78" i="47"/>
  <c r="B78" i="47"/>
  <c r="C78" i="47"/>
  <c r="AM78" i="47"/>
  <c r="G62" i="47"/>
  <c r="B62" i="47"/>
  <c r="G58" i="47"/>
  <c r="B58" i="47"/>
  <c r="G107" i="47"/>
  <c r="B107" i="47"/>
  <c r="D107" i="47"/>
  <c r="G132" i="47"/>
  <c r="B132" i="47"/>
  <c r="D132" i="47"/>
  <c r="G136" i="47"/>
  <c r="B136" i="47"/>
  <c r="C136" i="47"/>
  <c r="AM136" i="47"/>
  <c r="B91" i="47"/>
  <c r="D37" i="47"/>
  <c r="C37" i="47"/>
  <c r="AM37" i="47"/>
  <c r="D14" i="47"/>
  <c r="C120" i="47"/>
  <c r="AM120" i="47"/>
  <c r="D120" i="47"/>
  <c r="C86" i="47"/>
  <c r="AM86" i="47"/>
  <c r="D104" i="47"/>
  <c r="D119" i="47"/>
  <c r="D28" i="47"/>
  <c r="C28" i="47"/>
  <c r="AM28" i="47"/>
  <c r="C34" i="47"/>
  <c r="AM34" i="47"/>
  <c r="D25" i="47"/>
  <c r="C25" i="47"/>
  <c r="AM25" i="47"/>
  <c r="D79" i="47"/>
  <c r="C79" i="47"/>
  <c r="AM79" i="47"/>
  <c r="G63" i="47"/>
  <c r="B63" i="47"/>
  <c r="C63" i="47"/>
  <c r="G102" i="47"/>
  <c r="B102" i="47"/>
  <c r="C102" i="47"/>
  <c r="AM102" i="47"/>
  <c r="G38" i="47"/>
  <c r="B38" i="47"/>
  <c r="D38" i="47"/>
  <c r="G44" i="47"/>
  <c r="B44" i="47"/>
  <c r="G69" i="47"/>
  <c r="B69" i="47"/>
  <c r="D69" i="47"/>
  <c r="G127" i="47"/>
  <c r="B127" i="47"/>
  <c r="C127" i="47"/>
  <c r="G53" i="47"/>
  <c r="B53" i="47"/>
  <c r="D53" i="47"/>
  <c r="G19" i="47"/>
  <c r="B19" i="47"/>
  <c r="C19" i="47"/>
  <c r="G31" i="47"/>
  <c r="B31" i="47"/>
  <c r="G21" i="47"/>
  <c r="B21" i="47"/>
  <c r="G22" i="47"/>
  <c r="B22" i="47"/>
  <c r="C22" i="47"/>
  <c r="G122" i="47"/>
  <c r="B122" i="47"/>
  <c r="G101" i="47"/>
  <c r="B101" i="47"/>
  <c r="D101" i="47"/>
  <c r="G129" i="47"/>
  <c r="B129" i="47"/>
  <c r="D129" i="47"/>
  <c r="G47" i="47"/>
  <c r="B47" i="47"/>
  <c r="C47" i="47"/>
  <c r="AM47" i="47"/>
  <c r="G106" i="47"/>
  <c r="B106" i="47"/>
  <c r="D106" i="47"/>
  <c r="G118" i="47"/>
  <c r="B118" i="47"/>
  <c r="C118" i="47"/>
  <c r="G89" i="47"/>
  <c r="B89" i="47"/>
  <c r="C89" i="47"/>
  <c r="G60" i="47"/>
  <c r="B60" i="47"/>
  <c r="D60" i="47"/>
  <c r="G111" i="47"/>
  <c r="B111" i="47"/>
  <c r="G92" i="47"/>
  <c r="B92" i="47"/>
  <c r="D92" i="47"/>
  <c r="G130" i="47"/>
  <c r="B130" i="47"/>
  <c r="C130" i="47"/>
  <c r="G87" i="47"/>
  <c r="B87" i="47"/>
  <c r="C87" i="47"/>
  <c r="AM87" i="47"/>
  <c r="G72" i="47"/>
  <c r="B72" i="47"/>
  <c r="C72" i="47"/>
  <c r="G76" i="47"/>
  <c r="B76" i="47"/>
  <c r="G116" i="47"/>
  <c r="B116" i="47"/>
  <c r="D116" i="47"/>
  <c r="G59" i="47"/>
  <c r="B59" i="47"/>
  <c r="G93" i="47"/>
  <c r="B93" i="47"/>
  <c r="C93" i="47"/>
  <c r="G124" i="47"/>
  <c r="B124" i="47"/>
  <c r="D124" i="47"/>
  <c r="D17" i="47"/>
  <c r="C36" i="47"/>
  <c r="AM36" i="47"/>
  <c r="C74" i="47"/>
  <c r="AM74" i="47"/>
  <c r="C88" i="47"/>
  <c r="AM88" i="47"/>
  <c r="D39" i="47"/>
  <c r="C46" i="47"/>
  <c r="AM46" i="47"/>
  <c r="C133" i="47"/>
  <c r="AM133" i="47"/>
  <c r="C13" i="47"/>
  <c r="AM13" i="47"/>
  <c r="D77" i="47"/>
  <c r="C94" i="47"/>
  <c r="AM94" i="47"/>
  <c r="C23" i="47"/>
  <c r="AM23" i="47"/>
  <c r="AM55" i="47"/>
  <c r="D45" i="47"/>
  <c r="C57" i="47"/>
  <c r="AM57" i="47"/>
  <c r="D32" i="47"/>
  <c r="C26" i="47"/>
  <c r="AM26" i="47"/>
  <c r="D35" i="47"/>
  <c r="C121" i="47"/>
  <c r="AM121" i="47"/>
  <c r="D12" i="47"/>
  <c r="C67" i="47"/>
  <c r="AM67" i="47"/>
  <c r="D81" i="47"/>
  <c r="AM135" i="47"/>
  <c r="C116" i="47"/>
  <c r="AM116" i="47"/>
  <c r="AM89" i="47"/>
  <c r="D102" i="47"/>
  <c r="D99" i="47"/>
  <c r="C109" i="47"/>
  <c r="AM109" i="47"/>
  <c r="C131" i="47"/>
  <c r="AM131" i="47"/>
  <c r="D131" i="47"/>
  <c r="D47" i="47"/>
  <c r="C53" i="47"/>
  <c r="AM53" i="47"/>
  <c r="D136" i="47"/>
  <c r="C42" i="47"/>
  <c r="AM42" i="47"/>
  <c r="D42" i="47"/>
  <c r="C66" i="47"/>
  <c r="AM66" i="47"/>
  <c r="C54" i="47"/>
  <c r="AM54" i="47"/>
  <c r="D54" i="47"/>
  <c r="AM72" i="47"/>
  <c r="C111" i="47"/>
  <c r="AM111" i="47"/>
  <c r="D111" i="47"/>
  <c r="C106" i="47"/>
  <c r="AM106" i="47"/>
  <c r="C122" i="47"/>
  <c r="AM122" i="47"/>
  <c r="D122" i="47"/>
  <c r="AM19" i="47"/>
  <c r="C44" i="47"/>
  <c r="AM44" i="47"/>
  <c r="D44" i="47"/>
  <c r="C91" i="47"/>
  <c r="AM91" i="47"/>
  <c r="D91" i="47"/>
  <c r="C58" i="47"/>
  <c r="AM58" i="47"/>
  <c r="D58" i="47"/>
  <c r="AM41" i="47"/>
  <c r="D82" i="47"/>
  <c r="AM82" i="47"/>
  <c r="C110" i="47"/>
  <c r="AM110" i="47"/>
  <c r="D15" i="47"/>
  <c r="AM15" i="47"/>
  <c r="C114" i="47"/>
  <c r="AM114" i="47"/>
  <c r="C95" i="47"/>
  <c r="AM95" i="47"/>
  <c r="D95" i="47"/>
  <c r="C33" i="47"/>
  <c r="AM33" i="47"/>
  <c r="D130" i="47"/>
  <c r="AM130" i="47"/>
  <c r="C129" i="47"/>
  <c r="AM129" i="47"/>
  <c r="D127" i="47"/>
  <c r="AM127" i="47"/>
  <c r="C132" i="47"/>
  <c r="AM132" i="47"/>
  <c r="C65" i="47"/>
  <c r="AM65" i="47"/>
  <c r="D65" i="47"/>
  <c r="AM64" i="47"/>
  <c r="C70" i="47"/>
  <c r="AM70" i="47"/>
  <c r="D70" i="47"/>
  <c r="C27" i="47"/>
  <c r="AM27" i="47"/>
  <c r="C59" i="47"/>
  <c r="AM59" i="47"/>
  <c r="D59" i="47"/>
  <c r="C60" i="47"/>
  <c r="AM60" i="47"/>
  <c r="D22" i="47"/>
  <c r="AM22" i="47"/>
  <c r="C38" i="47"/>
  <c r="AM38" i="47"/>
  <c r="C62" i="47"/>
  <c r="AM62" i="47"/>
  <c r="D62" i="47"/>
  <c r="C50" i="47"/>
  <c r="AM50" i="47"/>
  <c r="D68" i="47"/>
  <c r="AM68" i="47"/>
  <c r="AM125" i="47"/>
  <c r="D93" i="47"/>
  <c r="AM93" i="47"/>
  <c r="C124" i="47"/>
  <c r="AM124" i="47"/>
  <c r="C76" i="47"/>
  <c r="AM76" i="47"/>
  <c r="D76" i="47"/>
  <c r="C92" i="47"/>
  <c r="AM92" i="47"/>
  <c r="D118" i="47"/>
  <c r="AM118" i="47"/>
  <c r="C101" i="47"/>
  <c r="AM101" i="47"/>
  <c r="C31" i="47"/>
  <c r="AM31" i="47"/>
  <c r="D31" i="47"/>
  <c r="C69" i="47"/>
  <c r="AM69" i="47"/>
  <c r="D63" i="47"/>
  <c r="AM63" i="47"/>
  <c r="C107" i="47"/>
  <c r="AM107" i="47"/>
  <c r="C51" i="47"/>
  <c r="AM51" i="47"/>
  <c r="D51" i="47"/>
  <c r="C100" i="47"/>
  <c r="AM100" i="47"/>
  <c r="C61" i="47"/>
  <c r="AM61" i="47"/>
  <c r="D61" i="47"/>
  <c r="AM20" i="47"/>
  <c r="C98" i="47"/>
  <c r="AM98" i="47"/>
  <c r="D98" i="47"/>
  <c r="C128" i="47"/>
  <c r="AM128" i="47"/>
  <c r="D80" i="47"/>
  <c r="AM80" i="47"/>
  <c r="X57" i="109"/>
  <c r="BD6" i="115"/>
  <c r="X34" i="109"/>
  <c r="BB3" i="115"/>
  <c r="BA3" i="115"/>
  <c r="BA5" i="115"/>
  <c r="AN5" i="115"/>
  <c r="M21" i="119"/>
  <c r="Z5" i="115"/>
  <c r="I17" i="118"/>
  <c r="X35" i="109"/>
  <c r="BB4" i="115"/>
  <c r="X56" i="109"/>
  <c r="BD5" i="115"/>
  <c r="Z6" i="115"/>
  <c r="I16" i="118"/>
  <c r="AN3" i="115"/>
  <c r="M10" i="119"/>
  <c r="Z3" i="115"/>
  <c r="I6" i="118"/>
  <c r="A29" i="61"/>
  <c r="A17" i="61"/>
  <c r="A109" i="61"/>
  <c r="A37" i="61"/>
  <c r="A113" i="61"/>
  <c r="A81" i="61"/>
  <c r="A69" i="61"/>
  <c r="D20" i="47"/>
  <c r="D125" i="47"/>
  <c r="D64" i="47"/>
  <c r="D41" i="47"/>
  <c r="D19" i="47"/>
  <c r="D72" i="47"/>
  <c r="D113" i="47"/>
  <c r="D87" i="47"/>
  <c r="D78" i="47"/>
  <c r="D89" i="47"/>
  <c r="D108" i="47"/>
  <c r="D43" i="47"/>
  <c r="D11" i="47"/>
  <c r="D137" i="47"/>
  <c r="C137" i="47"/>
  <c r="AM137" i="47"/>
  <c r="C56" i="47"/>
  <c r="AM56" i="47"/>
  <c r="D56" i="47"/>
  <c r="C21" i="47"/>
  <c r="AM21" i="47"/>
  <c r="D21" i="47"/>
  <c r="D40" i="47"/>
  <c r="C40" i="47"/>
  <c r="AM40" i="47"/>
  <c r="D134" i="47"/>
  <c r="C134" i="47"/>
  <c r="AM134" i="47"/>
  <c r="C117" i="47"/>
  <c r="AM117" i="47"/>
  <c r="D117" i="47"/>
  <c r="D126" i="47"/>
  <c r="C126" i="47"/>
  <c r="AM126" i="47"/>
  <c r="C73" i="47"/>
  <c r="AM73" i="47"/>
  <c r="D73" i="47"/>
  <c r="G97" i="47"/>
  <c r="B97" i="47"/>
  <c r="D105" i="47"/>
  <c r="D123" i="47"/>
  <c r="C18" i="47"/>
  <c r="AM18" i="47"/>
  <c r="D90" i="47"/>
  <c r="G30" i="47"/>
  <c r="B30" i="47"/>
  <c r="C30" i="47"/>
  <c r="AM30" i="47"/>
  <c r="D30" i="47"/>
  <c r="C97" i="47"/>
  <c r="AM97" i="47"/>
  <c r="D97" i="47"/>
  <c r="K7" i="47"/>
  <c r="A68" i="128"/>
  <c r="A95" i="128"/>
  <c r="A97" i="128"/>
  <c r="AL21" i="47"/>
  <c r="AL81" i="47"/>
  <c r="A15" i="128"/>
  <c r="A44" i="128"/>
  <c r="C112" i="128"/>
  <c r="A32" i="128"/>
  <c r="AL138" i="47"/>
  <c r="AL26" i="47"/>
  <c r="AL16" i="47"/>
  <c r="C107" i="128"/>
  <c r="C113" i="128"/>
  <c r="C74" i="128"/>
  <c r="C68" i="128"/>
  <c r="A8" i="128"/>
  <c r="A89" i="128"/>
  <c r="A71" i="128"/>
  <c r="C86" i="128"/>
  <c r="AL94" i="47"/>
  <c r="AL40" i="47"/>
  <c r="A52" i="128"/>
  <c r="A114" i="128"/>
  <c r="C78" i="128"/>
  <c r="AL25" i="47"/>
  <c r="AL37" i="47"/>
  <c r="C48" i="128"/>
  <c r="A40" i="128"/>
  <c r="A115" i="128"/>
  <c r="AL34" i="47"/>
  <c r="C44" i="128"/>
  <c r="C46" i="128"/>
  <c r="A43" i="128"/>
  <c r="A121" i="128"/>
  <c r="A65" i="128"/>
  <c r="A76" i="128"/>
  <c r="A34" i="128"/>
  <c r="A49" i="128"/>
  <c r="A10" i="128"/>
  <c r="A98" i="128"/>
  <c r="A100" i="128"/>
  <c r="C115" i="128"/>
  <c r="AL52" i="47"/>
  <c r="A84" i="128"/>
  <c r="C35" i="128"/>
  <c r="C50" i="128"/>
  <c r="AL71" i="47"/>
  <c r="C106" i="128"/>
  <c r="A6" i="128"/>
  <c r="AL79" i="47"/>
  <c r="AL32" i="47"/>
  <c r="AL59" i="47"/>
  <c r="AL60" i="47"/>
  <c r="C76" i="128"/>
  <c r="AL125" i="47"/>
  <c r="A106" i="128"/>
  <c r="A130" i="128"/>
  <c r="G2" i="61"/>
  <c r="AL18" i="47"/>
  <c r="C43" i="128"/>
  <c r="A27" i="128"/>
  <c r="C110" i="128"/>
  <c r="AL53" i="47"/>
  <c r="C13" i="128"/>
  <c r="AL39" i="47"/>
  <c r="A23" i="128"/>
  <c r="C122" i="128"/>
  <c r="A62" i="128"/>
  <c r="A35" i="128"/>
  <c r="AL50" i="47"/>
  <c r="A108" i="128"/>
  <c r="A113" i="128"/>
  <c r="AL62" i="47"/>
  <c r="A12" i="128"/>
  <c r="A105" i="128"/>
  <c r="AL27" i="47"/>
  <c r="AL68" i="47"/>
  <c r="A42" i="128"/>
  <c r="C61" i="128"/>
  <c r="A30" i="128"/>
  <c r="A129" i="128"/>
  <c r="AL22" i="47"/>
  <c r="AL111" i="47"/>
  <c r="AL104" i="47"/>
  <c r="AL119" i="47"/>
  <c r="A22" i="128"/>
  <c r="A48" i="128"/>
  <c r="C47" i="128"/>
  <c r="AL120" i="47"/>
  <c r="C52" i="128"/>
  <c r="A75" i="128"/>
  <c r="AL73" i="47"/>
  <c r="A72" i="128"/>
  <c r="C87" i="128"/>
  <c r="AL51" i="47"/>
  <c r="C71" i="128"/>
  <c r="C54" i="128"/>
  <c r="AL129" i="47"/>
  <c r="C128" i="128"/>
  <c r="A7" i="128"/>
  <c r="A74" i="128"/>
  <c r="A59" i="128"/>
  <c r="A60" i="128"/>
  <c r="C129" i="128"/>
  <c r="AL117" i="47"/>
  <c r="A41" i="128"/>
  <c r="A88" i="128"/>
  <c r="C70" i="128"/>
  <c r="AL109" i="47"/>
  <c r="A85" i="128"/>
  <c r="AL63" i="47"/>
  <c r="C65" i="128"/>
  <c r="A125" i="128"/>
  <c r="C120" i="128"/>
  <c r="AL130" i="47"/>
  <c r="A67" i="128"/>
  <c r="AL105" i="47"/>
  <c r="C38" i="128"/>
  <c r="A103" i="128"/>
  <c r="AL66" i="47"/>
  <c r="AL97" i="47"/>
  <c r="C82" i="128"/>
  <c r="AL87" i="47"/>
  <c r="C49" i="128"/>
  <c r="AL84" i="47"/>
  <c r="A109" i="128"/>
  <c r="C80" i="128"/>
  <c r="C53" i="128"/>
  <c r="AL101" i="47"/>
  <c r="A107" i="128"/>
  <c r="A112" i="128"/>
  <c r="C64" i="128"/>
  <c r="C108" i="128"/>
  <c r="AL12" i="47"/>
  <c r="AL116" i="47"/>
  <c r="AL96" i="47"/>
  <c r="AL107" i="47"/>
  <c r="C114" i="128"/>
  <c r="AL91" i="47"/>
  <c r="C69" i="128"/>
  <c r="A91" i="128"/>
  <c r="C109" i="128"/>
  <c r="A96" i="128"/>
  <c r="C55" i="128"/>
  <c r="AL17" i="47"/>
  <c r="C111" i="128"/>
  <c r="C32" i="128"/>
  <c r="A3" i="128"/>
  <c r="C116" i="128"/>
  <c r="A99" i="128"/>
  <c r="AL47" i="47"/>
  <c r="A61" i="128"/>
  <c r="A9" i="128"/>
  <c r="AL11" i="47"/>
  <c r="A36" i="128"/>
  <c r="AL108" i="47"/>
  <c r="AL134" i="47"/>
  <c r="C36" i="128"/>
  <c r="A45" i="128"/>
  <c r="AL110" i="47"/>
  <c r="AL95" i="47"/>
  <c r="A51" i="128"/>
  <c r="C127" i="128"/>
  <c r="A11" i="128"/>
  <c r="AL127" i="47"/>
  <c r="AL58" i="47"/>
  <c r="AL14" i="47"/>
  <c r="A90" i="128"/>
  <c r="A39" i="128"/>
  <c r="AL99" i="47"/>
  <c r="A128" i="128"/>
  <c r="A46" i="128"/>
  <c r="AL126" i="47"/>
  <c r="A94" i="128"/>
  <c r="A104" i="128"/>
  <c r="A38" i="128"/>
  <c r="C88" i="128"/>
  <c r="C63" i="128"/>
  <c r="AL55" i="47"/>
  <c r="N2" i="47"/>
  <c r="C19" i="128"/>
  <c r="C18" i="128"/>
  <c r="AL86" i="47"/>
  <c r="C91" i="128"/>
  <c r="A77" i="128"/>
  <c r="AL13" i="47"/>
  <c r="C5" i="128"/>
  <c r="AL74" i="47"/>
  <c r="AL77" i="47"/>
  <c r="C8" i="128"/>
  <c r="AL85" i="47"/>
  <c r="AL112" i="47"/>
  <c r="AL93" i="47"/>
  <c r="A66" i="128"/>
  <c r="A17" i="128"/>
  <c r="AL44" i="47"/>
  <c r="C17" i="128"/>
  <c r="A119" i="128"/>
  <c r="AL72" i="47"/>
  <c r="AL46" i="47"/>
  <c r="C67" i="128"/>
  <c r="A55" i="128"/>
  <c r="A29" i="128"/>
  <c r="C90" i="128"/>
  <c r="A102" i="128"/>
  <c r="AL83" i="47"/>
  <c r="AV9" i="47"/>
  <c r="A117" i="128"/>
  <c r="AL38" i="47"/>
  <c r="C30" i="128"/>
  <c r="AL20" i="47"/>
  <c r="C12" i="128"/>
  <c r="C83" i="128"/>
  <c r="AL89" i="47"/>
  <c r="AL118" i="47"/>
  <c r="AL137" i="47"/>
  <c r="C10" i="128"/>
  <c r="A28" i="128"/>
  <c r="F3" i="111"/>
  <c r="C29" i="128"/>
  <c r="AL28" i="47"/>
  <c r="C20" i="128"/>
  <c r="A16" i="128"/>
  <c r="A118" i="128"/>
  <c r="C81" i="128"/>
  <c r="AL102" i="47"/>
  <c r="AL75" i="47"/>
  <c r="A50" i="128"/>
  <c r="AL123" i="47"/>
  <c r="A64" i="128"/>
  <c r="C117" i="128"/>
  <c r="C130" i="128"/>
  <c r="AL76" i="47"/>
  <c r="C94" i="128"/>
  <c r="A58" i="128"/>
  <c r="A70" i="128"/>
  <c r="AL36" i="47"/>
  <c r="C28" i="128"/>
  <c r="C59" i="128"/>
  <c r="A19" i="128"/>
  <c r="A116" i="128"/>
  <c r="C51" i="128"/>
  <c r="AL122" i="47"/>
  <c r="AL136" i="47"/>
  <c r="AL67" i="47"/>
  <c r="C62" i="128"/>
  <c r="C37" i="128"/>
  <c r="C95" i="128"/>
  <c r="C101" i="128"/>
  <c r="A21" i="128"/>
  <c r="AL121" i="47"/>
  <c r="AL41" i="47"/>
  <c r="AL65" i="47"/>
  <c r="A31" i="128"/>
  <c r="A53" i="128"/>
  <c r="AL131" i="47"/>
  <c r="A101" i="128"/>
  <c r="C57" i="128"/>
  <c r="AL69" i="47"/>
  <c r="AL132" i="47"/>
  <c r="AL19" i="47"/>
  <c r="C11" i="128"/>
  <c r="C93" i="128"/>
  <c r="AL135" i="47"/>
  <c r="A47" i="128"/>
  <c r="AL30" i="47"/>
  <c r="C22" i="128"/>
  <c r="AL88" i="47"/>
  <c r="C102" i="128"/>
  <c r="C3" i="128"/>
  <c r="AL29" i="47"/>
  <c r="C21" i="128"/>
  <c r="A18" i="128"/>
  <c r="A126" i="128"/>
  <c r="AL57" i="47"/>
  <c r="C39" i="128"/>
  <c r="C96" i="128"/>
  <c r="C73" i="128"/>
  <c r="C42" i="128"/>
  <c r="A25" i="128"/>
  <c r="C100" i="128"/>
  <c r="C97" i="128"/>
  <c r="A33" i="128"/>
  <c r="A81" i="128"/>
  <c r="C24" i="128"/>
  <c r="C41" i="128"/>
  <c r="C75" i="128"/>
  <c r="AL92" i="47"/>
  <c r="A92" i="128"/>
  <c r="AL128" i="47"/>
  <c r="A54" i="128"/>
  <c r="AL48" i="47"/>
  <c r="AL54" i="47"/>
  <c r="A80" i="128"/>
  <c r="A57" i="128"/>
  <c r="AL100" i="47"/>
  <c r="A86" i="128"/>
  <c r="C33" i="128"/>
  <c r="A63" i="128"/>
  <c r="AL33" i="47"/>
  <c r="C25" i="128"/>
  <c r="A79" i="128"/>
  <c r="C58" i="128"/>
  <c r="A24" i="128"/>
  <c r="AL23" i="47"/>
  <c r="C15" i="128"/>
  <c r="C121" i="128"/>
  <c r="AL70" i="47"/>
  <c r="C89" i="128"/>
  <c r="AL49" i="47"/>
  <c r="A83" i="128"/>
  <c r="N7" i="47"/>
  <c r="A87" i="128"/>
  <c r="A37" i="128"/>
  <c r="AL64" i="47"/>
  <c r="C84" i="128"/>
  <c r="C45" i="128"/>
  <c r="C72" i="128"/>
  <c r="AL115" i="47"/>
  <c r="C85" i="128"/>
  <c r="A110" i="128"/>
  <c r="C105" i="128"/>
  <c r="C99" i="128"/>
  <c r="A123" i="128"/>
  <c r="C98" i="128"/>
  <c r="AL80" i="47"/>
  <c r="C56" i="128"/>
  <c r="A93" i="128"/>
  <c r="C79" i="128"/>
  <c r="C77" i="128"/>
  <c r="AL82" i="47"/>
  <c r="C14" i="128"/>
  <c r="C104" i="128"/>
  <c r="C124" i="128"/>
  <c r="A111" i="128"/>
  <c r="AL98" i="47"/>
  <c r="A73" i="128"/>
  <c r="C66" i="128"/>
  <c r="AL90" i="47"/>
  <c r="A4" i="128"/>
  <c r="A5" i="128"/>
  <c r="C40" i="128"/>
  <c r="AL78" i="47"/>
  <c r="A122" i="128"/>
  <c r="A56" i="128"/>
  <c r="A82" i="128"/>
  <c r="C103" i="128"/>
  <c r="C60" i="128"/>
  <c r="C126" i="128"/>
  <c r="I3" i="112"/>
  <c r="AL113" i="47"/>
  <c r="A14" i="128"/>
  <c r="C118" i="128"/>
  <c r="C119" i="128"/>
  <c r="A124" i="128"/>
  <c r="A20" i="128"/>
  <c r="AL56" i="47"/>
  <c r="C4" i="128"/>
  <c r="C34" i="128"/>
  <c r="AL106" i="47"/>
  <c r="A13" i="128"/>
  <c r="A78" i="128"/>
  <c r="C92" i="128"/>
  <c r="C9" i="128"/>
  <c r="C123" i="128"/>
  <c r="AL35" i="47"/>
  <c r="C27" i="128"/>
  <c r="A127" i="128"/>
  <c r="AL15" i="47"/>
  <c r="C7" i="128"/>
  <c r="A69" i="128"/>
  <c r="AL124" i="47"/>
  <c r="AL133" i="47"/>
  <c r="C125" i="128"/>
  <c r="AL42" i="47"/>
  <c r="AL24" i="47"/>
  <c r="C16" i="128"/>
  <c r="A26" i="128"/>
  <c r="AL43" i="47"/>
  <c r="C6" i="128"/>
  <c r="AL61" i="47"/>
  <c r="AL45" i="47"/>
  <c r="AL31" i="47"/>
  <c r="C23" i="128"/>
  <c r="A120" i="128"/>
  <c r="AL103" i="47"/>
  <c r="AL114" i="47"/>
  <c r="C26" i="128"/>
  <c r="C31" i="128"/>
  <c r="D78" i="128"/>
  <c r="E78" i="128"/>
  <c r="B78" i="128"/>
  <c r="A78" i="131"/>
  <c r="A20" i="131"/>
  <c r="D20" i="128"/>
  <c r="A14" i="131"/>
  <c r="D14" i="128"/>
  <c r="F36" i="112"/>
  <c r="F95" i="112"/>
  <c r="J175" i="112"/>
  <c r="F216" i="112"/>
  <c r="F189" i="112"/>
  <c r="F173" i="112"/>
  <c r="J218" i="112"/>
  <c r="J183" i="112"/>
  <c r="F132" i="112"/>
  <c r="F86" i="112"/>
  <c r="J38" i="112"/>
  <c r="F40" i="112"/>
  <c r="J189" i="112"/>
  <c r="J66" i="112"/>
  <c r="F57" i="112"/>
  <c r="F239" i="112"/>
  <c r="J102" i="112"/>
  <c r="J113" i="112"/>
  <c r="J198" i="112"/>
  <c r="J136" i="112"/>
  <c r="F137" i="112"/>
  <c r="F98" i="112"/>
  <c r="F197" i="112"/>
  <c r="J236" i="112"/>
  <c r="F41" i="112"/>
  <c r="J161" i="112"/>
  <c r="J238" i="112"/>
  <c r="F58" i="112"/>
  <c r="J131" i="112"/>
  <c r="J182" i="112"/>
  <c r="F143" i="112"/>
  <c r="F178" i="112"/>
  <c r="F149" i="112"/>
  <c r="F104" i="112"/>
  <c r="J142" i="112"/>
  <c r="F134" i="112"/>
  <c r="F146" i="112"/>
  <c r="F35" i="112"/>
  <c r="J108" i="112"/>
  <c r="J37" i="112"/>
  <c r="J61" i="112"/>
  <c r="J213" i="112"/>
  <c r="F131" i="112"/>
  <c r="F201" i="112"/>
  <c r="J234" i="112"/>
  <c r="J64" i="112"/>
  <c r="J256" i="112"/>
  <c r="F231" i="112"/>
  <c r="F84" i="112"/>
  <c r="F169" i="112"/>
  <c r="F166" i="112"/>
  <c r="J107" i="112"/>
  <c r="F73" i="112"/>
  <c r="J200" i="112"/>
  <c r="F230" i="112"/>
  <c r="J31" i="112"/>
  <c r="F206" i="112"/>
  <c r="F85" i="112"/>
  <c r="F141" i="112"/>
  <c r="J168" i="112"/>
  <c r="F83" i="112"/>
  <c r="J194" i="112"/>
  <c r="F205" i="112"/>
  <c r="J100" i="112"/>
  <c r="F76" i="112"/>
  <c r="F183" i="112"/>
  <c r="F129" i="112"/>
  <c r="J229" i="112"/>
  <c r="J258" i="112"/>
  <c r="J98" i="112"/>
  <c r="J160" i="112"/>
  <c r="J71" i="112"/>
  <c r="F124" i="112"/>
  <c r="J209" i="112"/>
  <c r="J34" i="112"/>
  <c r="F99" i="112"/>
  <c r="J150" i="112"/>
  <c r="J41" i="112"/>
  <c r="J134" i="112"/>
  <c r="J208" i="112"/>
  <c r="J137" i="112"/>
  <c r="J30" i="112"/>
  <c r="J119" i="112"/>
  <c r="F111" i="112"/>
  <c r="J205" i="112"/>
  <c r="F92" i="112"/>
  <c r="F88" i="112"/>
  <c r="J21" i="112"/>
  <c r="J120" i="112"/>
  <c r="F202" i="112"/>
  <c r="F223" i="112"/>
  <c r="J13" i="112"/>
  <c r="J152" i="112"/>
  <c r="F154" i="112"/>
  <c r="J233" i="112"/>
  <c r="F150" i="112"/>
  <c r="J212" i="112"/>
  <c r="J55" i="112"/>
  <c r="J216" i="112"/>
  <c r="J193" i="112"/>
  <c r="F156" i="112"/>
  <c r="J88" i="112"/>
  <c r="J78" i="112"/>
  <c r="F50" i="112"/>
  <c r="F185" i="112"/>
  <c r="F49" i="112"/>
  <c r="J15" i="112"/>
  <c r="J112" i="112"/>
  <c r="F71" i="112"/>
  <c r="F237" i="112"/>
  <c r="J259" i="112"/>
  <c r="J10" i="112"/>
  <c r="J246" i="112"/>
  <c r="J114" i="112"/>
  <c r="F59" i="112"/>
  <c r="J181" i="112"/>
  <c r="J173" i="112"/>
  <c r="J58" i="112"/>
  <c r="F236" i="112"/>
  <c r="J35" i="112"/>
  <c r="F44" i="112"/>
  <c r="F148" i="112"/>
  <c r="J211" i="112"/>
  <c r="J74" i="112"/>
  <c r="F103" i="112"/>
  <c r="J128" i="112"/>
  <c r="J140" i="112"/>
  <c r="F81" i="112"/>
  <c r="J17" i="112"/>
  <c r="J5" i="112"/>
  <c r="F80" i="112"/>
  <c r="F251" i="112"/>
  <c r="F89" i="112"/>
  <c r="J56" i="112"/>
  <c r="F100" i="112"/>
  <c r="F75" i="112"/>
  <c r="J196" i="112"/>
  <c r="J153" i="112"/>
  <c r="F42" i="112"/>
  <c r="F226" i="112"/>
  <c r="J60" i="112"/>
  <c r="F191" i="112"/>
  <c r="F144" i="112"/>
  <c r="F106" i="112"/>
  <c r="F158" i="112"/>
  <c r="J72" i="112"/>
  <c r="J84" i="112"/>
  <c r="J240" i="112"/>
  <c r="J243" i="112"/>
  <c r="F53" i="112"/>
  <c r="F163" i="112"/>
  <c r="F218" i="112"/>
  <c r="F214" i="112"/>
  <c r="F245" i="112"/>
  <c r="J145" i="112"/>
  <c r="J85" i="112"/>
  <c r="J149" i="112"/>
  <c r="F195" i="112"/>
  <c r="F127" i="112"/>
  <c r="J16" i="112"/>
  <c r="J90" i="112"/>
  <c r="F120" i="112"/>
  <c r="J172" i="112"/>
  <c r="F258" i="112"/>
  <c r="F241" i="112"/>
  <c r="F164" i="112"/>
  <c r="J23" i="112"/>
  <c r="F243" i="112"/>
  <c r="J164" i="112"/>
  <c r="F151" i="112"/>
  <c r="F54" i="112"/>
  <c r="J105" i="112"/>
  <c r="J25" i="112"/>
  <c r="F82" i="112"/>
  <c r="F257" i="112"/>
  <c r="J230" i="112"/>
  <c r="J171" i="112"/>
  <c r="J68" i="112"/>
  <c r="J155" i="112"/>
  <c r="F153" i="112"/>
  <c r="F113" i="112"/>
  <c r="J81" i="112"/>
  <c r="J14" i="112"/>
  <c r="J111" i="112"/>
  <c r="J129" i="112"/>
  <c r="J51" i="112"/>
  <c r="J204" i="112"/>
  <c r="J22" i="112"/>
  <c r="J80" i="112"/>
  <c r="F97" i="112"/>
  <c r="J138" i="112"/>
  <c r="F204" i="112"/>
  <c r="J210" i="112"/>
  <c r="F117" i="112"/>
  <c r="J203" i="112"/>
  <c r="J86" i="112"/>
  <c r="J220" i="112"/>
  <c r="F56" i="112"/>
  <c r="F255" i="112"/>
  <c r="J130" i="112"/>
  <c r="J115" i="112"/>
  <c r="J206" i="112"/>
  <c r="F254" i="112"/>
  <c r="F139" i="112"/>
  <c r="J8" i="112"/>
  <c r="J82" i="112"/>
  <c r="F130" i="112"/>
  <c r="J32" i="112"/>
  <c r="J186" i="112"/>
  <c r="F233" i="112"/>
  <c r="J245" i="112"/>
  <c r="J122" i="112"/>
  <c r="F235" i="112"/>
  <c r="J96" i="112"/>
  <c r="F207" i="112"/>
  <c r="F145" i="112"/>
  <c r="J154" i="112"/>
  <c r="J167" i="112"/>
  <c r="F114" i="112"/>
  <c r="J63" i="112"/>
  <c r="J46" i="112"/>
  <c r="J94" i="112"/>
  <c r="F165" i="112"/>
  <c r="J28" i="112"/>
  <c r="J49" i="112"/>
  <c r="F37" i="112"/>
  <c r="J251" i="112"/>
  <c r="F34" i="112"/>
  <c r="J249" i="112"/>
  <c r="F33" i="112"/>
  <c r="F157" i="112"/>
  <c r="J54" i="112"/>
  <c r="J110" i="112"/>
  <c r="J157" i="112"/>
  <c r="J52" i="112"/>
  <c r="J99" i="112"/>
  <c r="F123" i="112"/>
  <c r="J244" i="112"/>
  <c r="F229" i="112"/>
  <c r="F162" i="112"/>
  <c r="F238" i="112"/>
  <c r="F248" i="112"/>
  <c r="F211" i="112"/>
  <c r="J248" i="112"/>
  <c r="F192" i="112"/>
  <c r="F72" i="112"/>
  <c r="J87" i="112"/>
  <c r="J7" i="112"/>
  <c r="F105" i="112"/>
  <c r="J146" i="112"/>
  <c r="J127" i="112"/>
  <c r="J121" i="112"/>
  <c r="J79" i="112"/>
  <c r="J67" i="112"/>
  <c r="J89" i="112"/>
  <c r="J158" i="112"/>
  <c r="J147" i="112"/>
  <c r="F190" i="112"/>
  <c r="J124" i="112"/>
  <c r="J242" i="112"/>
  <c r="F48" i="112"/>
  <c r="J91" i="112"/>
  <c r="F221" i="112"/>
  <c r="F52" i="112"/>
  <c r="F224" i="112"/>
  <c r="F70" i="112"/>
  <c r="J184" i="112"/>
  <c r="F152" i="112"/>
  <c r="J26" i="112"/>
  <c r="J207" i="112"/>
  <c r="J179" i="112"/>
  <c r="F217" i="112"/>
  <c r="F128" i="112"/>
  <c r="J151" i="112"/>
  <c r="F225" i="112"/>
  <c r="J176" i="112"/>
  <c r="J42" i="112"/>
  <c r="F96" i="112"/>
  <c r="J36" i="112"/>
  <c r="J106" i="112"/>
  <c r="F90" i="112"/>
  <c r="J132" i="112"/>
  <c r="F222" i="112"/>
  <c r="F107" i="112"/>
  <c r="F215" i="112"/>
  <c r="J104" i="112"/>
  <c r="J109" i="112"/>
  <c r="F187" i="112"/>
  <c r="J43" i="112"/>
  <c r="J12" i="112"/>
  <c r="F65" i="112"/>
  <c r="F167" i="112"/>
  <c r="F193" i="112"/>
  <c r="J163" i="112"/>
  <c r="F108" i="112"/>
  <c r="F168" i="112"/>
  <c r="F94" i="112"/>
  <c r="F186" i="112"/>
  <c r="F115" i="112"/>
  <c r="J144" i="112"/>
  <c r="J65" i="112"/>
  <c r="J133" i="112"/>
  <c r="J239" i="112"/>
  <c r="J241" i="112"/>
  <c r="J57" i="112"/>
  <c r="F43" i="112"/>
  <c r="F38" i="112"/>
  <c r="F112" i="112"/>
  <c r="F147" i="112"/>
  <c r="F250" i="112"/>
  <c r="J170" i="112"/>
  <c r="J192" i="112"/>
  <c r="J247" i="112"/>
  <c r="F227" i="112"/>
  <c r="J101" i="112"/>
  <c r="J257" i="112"/>
  <c r="F136" i="112"/>
  <c r="J45" i="112"/>
  <c r="J9" i="112"/>
  <c r="J59" i="112"/>
  <c r="F170" i="112"/>
  <c r="F87" i="112"/>
  <c r="J47" i="112"/>
  <c r="J69" i="112"/>
  <c r="F101" i="112"/>
  <c r="F240" i="112"/>
  <c r="J11" i="112"/>
  <c r="F122" i="112"/>
  <c r="J231" i="112"/>
  <c r="J50" i="112"/>
  <c r="J139" i="112"/>
  <c r="J126" i="112"/>
  <c r="J162" i="112"/>
  <c r="J29" i="112"/>
  <c r="J214" i="112"/>
  <c r="J83" i="112"/>
  <c r="J255" i="112"/>
  <c r="J117" i="112"/>
  <c r="F91" i="112"/>
  <c r="F228" i="112"/>
  <c r="F174" i="112"/>
  <c r="J73" i="112"/>
  <c r="J254" i="112"/>
  <c r="J227" i="112"/>
  <c r="F200" i="112"/>
  <c r="J250" i="112"/>
  <c r="F126" i="112"/>
  <c r="F45" i="112"/>
  <c r="J221" i="112"/>
  <c r="J180" i="112"/>
  <c r="J125" i="112"/>
  <c r="J174" i="112"/>
  <c r="F259" i="112"/>
  <c r="F246" i="112"/>
  <c r="J215" i="112"/>
  <c r="F253" i="112"/>
  <c r="J237" i="112"/>
  <c r="F77" i="112"/>
  <c r="J33" i="112"/>
  <c r="F188" i="112"/>
  <c r="F118" i="112"/>
  <c r="F177" i="112"/>
  <c r="F63" i="112"/>
  <c r="J18" i="112"/>
  <c r="J75" i="112"/>
  <c r="F171" i="112"/>
  <c r="F203" i="112"/>
  <c r="J187" i="112"/>
  <c r="F74" i="112"/>
  <c r="J232" i="112"/>
  <c r="F46" i="112"/>
  <c r="F256" i="112"/>
  <c r="F135" i="112"/>
  <c r="J223" i="112"/>
  <c r="F172" i="112"/>
  <c r="J169" i="112"/>
  <c r="F138" i="112"/>
  <c r="F159" i="112"/>
  <c r="J76" i="112"/>
  <c r="F209" i="112"/>
  <c r="F199" i="112"/>
  <c r="J6" i="112"/>
  <c r="J70" i="112"/>
  <c r="J195" i="112"/>
  <c r="F55" i="112"/>
  <c r="F242" i="112"/>
  <c r="J44" i="112"/>
  <c r="J177" i="112"/>
  <c r="J185" i="112"/>
  <c r="J62" i="112"/>
  <c r="F208" i="112"/>
  <c r="F219" i="112"/>
  <c r="F61" i="112"/>
  <c r="J95" i="112"/>
  <c r="F210" i="112"/>
  <c r="J166" i="112"/>
  <c r="F244" i="112"/>
  <c r="F78" i="112"/>
  <c r="F175" i="112"/>
  <c r="F249" i="112"/>
  <c r="F213" i="112"/>
  <c r="J197" i="112"/>
  <c r="J148" i="112"/>
  <c r="F116" i="112"/>
  <c r="J39" i="112"/>
  <c r="J191" i="112"/>
  <c r="J116" i="112"/>
  <c r="F252" i="112"/>
  <c r="J135" i="112"/>
  <c r="J143" i="112"/>
  <c r="J20" i="112"/>
  <c r="F47" i="112"/>
  <c r="F119" i="112"/>
  <c r="J4" i="112"/>
  <c r="F176" i="112"/>
  <c r="F67" i="112"/>
  <c r="J97" i="112"/>
  <c r="F121" i="112"/>
  <c r="F66" i="112"/>
  <c r="J253" i="112"/>
  <c r="F69" i="112"/>
  <c r="J235" i="112"/>
  <c r="J156" i="112"/>
  <c r="F39" i="112"/>
  <c r="F133" i="112"/>
  <c r="J228" i="112"/>
  <c r="J224" i="112"/>
  <c r="J165" i="112"/>
  <c r="J226" i="112"/>
  <c r="J123" i="112"/>
  <c r="F212" i="112"/>
  <c r="J141" i="112"/>
  <c r="F184" i="112"/>
  <c r="J178" i="112"/>
  <c r="J27" i="112"/>
  <c r="J252" i="112"/>
  <c r="F196" i="112"/>
  <c r="F234" i="112"/>
  <c r="F179" i="112"/>
  <c r="F247" i="112"/>
  <c r="F93" i="112"/>
  <c r="F182" i="112"/>
  <c r="F64" i="112"/>
  <c r="J219" i="112"/>
  <c r="F180" i="112"/>
  <c r="J24" i="112"/>
  <c r="F110" i="112"/>
  <c r="J77" i="112"/>
  <c r="J190" i="112"/>
  <c r="F79" i="112"/>
  <c r="J199" i="112"/>
  <c r="J118" i="112"/>
  <c r="F51" i="112"/>
  <c r="J103" i="112"/>
  <c r="F68" i="112"/>
  <c r="F142" i="112"/>
  <c r="F220" i="112"/>
  <c r="J202" i="112"/>
  <c r="F194" i="112"/>
  <c r="J48" i="112"/>
  <c r="J159" i="112"/>
  <c r="F161" i="112"/>
  <c r="F109" i="112"/>
  <c r="J92" i="112"/>
  <c r="J40" i="112"/>
  <c r="J93" i="112"/>
  <c r="J217" i="112"/>
  <c r="F160" i="112"/>
  <c r="J201" i="112"/>
  <c r="F102" i="112"/>
  <c r="J222" i="112"/>
  <c r="F198" i="112"/>
  <c r="F232" i="112"/>
  <c r="J188" i="112"/>
  <c r="F155" i="112"/>
  <c r="J225" i="112"/>
  <c r="F62" i="112"/>
  <c r="F181" i="112"/>
  <c r="J53" i="112"/>
  <c r="J19" i="112"/>
  <c r="F60" i="112"/>
  <c r="F125" i="112"/>
  <c r="F140" i="112"/>
  <c r="F32" i="112"/>
  <c r="D82" i="128"/>
  <c r="B82" i="128"/>
  <c r="E82" i="128"/>
  <c r="A82" i="131"/>
  <c r="D122" i="128"/>
  <c r="B122" i="128"/>
  <c r="A122" i="131"/>
  <c r="E122" i="128"/>
  <c r="D4" i="128"/>
  <c r="A4" i="131"/>
  <c r="B93" i="128"/>
  <c r="D93" i="128"/>
  <c r="E93" i="128"/>
  <c r="A93" i="131"/>
  <c r="A123" i="131"/>
  <c r="D123" i="128"/>
  <c r="E123" i="128"/>
  <c r="B123" i="128"/>
  <c r="A37" i="131"/>
  <c r="E37" i="128"/>
  <c r="D37" i="128"/>
  <c r="B37" i="128"/>
  <c r="C26" i="122"/>
  <c r="E26" i="122" s="1"/>
  <c r="C21" i="122"/>
  <c r="E21" i="122" s="1"/>
  <c r="C51" i="122"/>
  <c r="E51" i="122" s="1"/>
  <c r="C60" i="122"/>
  <c r="E60" i="122" s="1"/>
  <c r="C32" i="122"/>
  <c r="E32" i="122" s="1"/>
  <c r="C27" i="122"/>
  <c r="E27" i="122" s="1"/>
  <c r="C44" i="122"/>
  <c r="E44" i="122" s="1"/>
  <c r="C61" i="122"/>
  <c r="E61" i="122" s="1"/>
  <c r="C47" i="122"/>
  <c r="E47" i="122" s="1"/>
  <c r="C48" i="122"/>
  <c r="E48" i="122" s="1"/>
  <c r="C46" i="122"/>
  <c r="E46" i="122" s="1"/>
  <c r="C39" i="122"/>
  <c r="E39" i="122" s="1"/>
  <c r="C18" i="122"/>
  <c r="E18" i="122" s="1"/>
  <c r="C59" i="122"/>
  <c r="E59" i="122" s="1"/>
  <c r="C50" i="122"/>
  <c r="E50" i="122" s="1"/>
  <c r="C30" i="122"/>
  <c r="E30" i="122" s="1"/>
  <c r="C25" i="122"/>
  <c r="E25" i="122" s="1"/>
  <c r="C56" i="122"/>
  <c r="E56" i="122" s="1"/>
  <c r="C22" i="122"/>
  <c r="E22" i="122" s="1"/>
  <c r="C20" i="122"/>
  <c r="E20" i="122" s="1"/>
  <c r="C38" i="122"/>
  <c r="E38" i="122" s="1"/>
  <c r="C35" i="122"/>
  <c r="E35" i="122" s="1"/>
  <c r="C37" i="122"/>
  <c r="E37" i="122" s="1"/>
  <c r="C62" i="122"/>
  <c r="E62" i="122" s="1"/>
  <c r="C40" i="122"/>
  <c r="E40" i="122" s="1"/>
  <c r="C49" i="122"/>
  <c r="E49" i="122" s="1"/>
  <c r="C43" i="122"/>
  <c r="E43" i="122" s="1"/>
  <c r="C28" i="122"/>
  <c r="E28" i="122" s="1"/>
  <c r="C31" i="122"/>
  <c r="E31" i="122" s="1"/>
  <c r="C53" i="122"/>
  <c r="E53" i="122" s="1"/>
  <c r="C66" i="122"/>
  <c r="E66" i="122" s="1"/>
  <c r="C23" i="122"/>
  <c r="E23" i="122" s="1"/>
  <c r="C52" i="122"/>
  <c r="E52" i="122" s="1"/>
  <c r="C55" i="122"/>
  <c r="E55" i="122" s="1"/>
  <c r="C34" i="122"/>
  <c r="E34" i="122" s="1"/>
  <c r="C64" i="122"/>
  <c r="E64" i="122" s="1"/>
  <c r="C29" i="122"/>
  <c r="E29" i="122" s="1"/>
  <c r="C63" i="122"/>
  <c r="E63" i="122" s="1"/>
  <c r="C19" i="122"/>
  <c r="E19" i="122" s="1"/>
  <c r="C57" i="122"/>
  <c r="E57" i="122" s="1"/>
  <c r="C41" i="122"/>
  <c r="E41" i="122" s="1"/>
  <c r="C54" i="122"/>
  <c r="E54" i="122" s="1"/>
  <c r="C45" i="122"/>
  <c r="E45" i="122" s="1"/>
  <c r="C36" i="122"/>
  <c r="E36" i="122" s="1"/>
  <c r="C58" i="122"/>
  <c r="E58" i="122" s="1"/>
  <c r="C42" i="122"/>
  <c r="E42" i="122" s="1"/>
  <c r="C65" i="122"/>
  <c r="E65" i="122" s="1"/>
  <c r="C33" i="122"/>
  <c r="E33" i="122" s="1"/>
  <c r="C24" i="122"/>
  <c r="E24" i="122" s="1"/>
  <c r="C17" i="122"/>
  <c r="E17" i="122" s="1"/>
  <c r="A80" i="131"/>
  <c r="E80" i="128"/>
  <c r="D80" i="128"/>
  <c r="B80" i="128"/>
  <c r="B81" i="128"/>
  <c r="E81" i="128"/>
  <c r="A81" i="131"/>
  <c r="D81" i="128"/>
  <c r="A25" i="131"/>
  <c r="D25" i="128"/>
  <c r="E126" i="128"/>
  <c r="A126" i="131"/>
  <c r="D126" i="128"/>
  <c r="B126" i="128"/>
  <c r="E101" i="128"/>
  <c r="B101" i="128"/>
  <c r="D101" i="128"/>
  <c r="A101" i="131"/>
  <c r="E53" i="128"/>
  <c r="A53" i="131"/>
  <c r="B53" i="128"/>
  <c r="D53" i="128"/>
  <c r="D116" i="128"/>
  <c r="B116" i="128"/>
  <c r="E116" i="128"/>
  <c r="A116" i="131"/>
  <c r="A70" i="131"/>
  <c r="B70" i="128"/>
  <c r="D70" i="128"/>
  <c r="E70" i="128"/>
  <c r="D64" i="128"/>
  <c r="E64" i="128"/>
  <c r="B64" i="128"/>
  <c r="A64" i="131"/>
  <c r="B50" i="128"/>
  <c r="A50" i="131"/>
  <c r="E50" i="128"/>
  <c r="D50" i="128"/>
  <c r="D118" i="128"/>
  <c r="B118" i="128"/>
  <c r="E118" i="128"/>
  <c r="A118" i="131"/>
  <c r="D6" i="111"/>
  <c r="D7" i="111"/>
  <c r="D4" i="111"/>
  <c r="D5" i="111"/>
  <c r="D8" i="111"/>
  <c r="AW6" i="47"/>
  <c r="AW7" i="47"/>
  <c r="AX7" i="47"/>
  <c r="AY7" i="47"/>
  <c r="AZ7" i="47"/>
  <c r="A102" i="131"/>
  <c r="D102" i="128"/>
  <c r="B102" i="128"/>
  <c r="E102" i="128"/>
  <c r="D29" i="128"/>
  <c r="A29" i="131"/>
  <c r="A17" i="131"/>
  <c r="D17" i="128"/>
  <c r="D104" i="128"/>
  <c r="A104" i="131"/>
  <c r="E104" i="128"/>
  <c r="B104" i="128"/>
  <c r="E128" i="128"/>
  <c r="A128" i="131"/>
  <c r="B128" i="128"/>
  <c r="D128" i="128"/>
  <c r="E39" i="128"/>
  <c r="D39" i="128"/>
  <c r="A39" i="131"/>
  <c r="B39" i="128"/>
  <c r="B51" i="128"/>
  <c r="E51" i="128"/>
  <c r="A51" i="131"/>
  <c r="D51" i="128"/>
  <c r="A36" i="131"/>
  <c r="E36" i="128"/>
  <c r="D36" i="128"/>
  <c r="B36" i="128"/>
  <c r="D9" i="128"/>
  <c r="A9" i="131"/>
  <c r="D61" i="128"/>
  <c r="A61" i="131"/>
  <c r="B61" i="128"/>
  <c r="E61" i="128"/>
  <c r="A99" i="131"/>
  <c r="B99" i="128"/>
  <c r="D99" i="128"/>
  <c r="E99" i="128"/>
  <c r="B107" i="128"/>
  <c r="D107" i="128"/>
  <c r="E107" i="128"/>
  <c r="A107" i="131"/>
  <c r="D109" i="128"/>
  <c r="B109" i="128"/>
  <c r="E109" i="128"/>
  <c r="A109" i="131"/>
  <c r="A67" i="131"/>
  <c r="B67" i="128"/>
  <c r="E67" i="128"/>
  <c r="D67" i="128"/>
  <c r="A85" i="131"/>
  <c r="E85" i="128"/>
  <c r="D85" i="128"/>
  <c r="B85" i="128"/>
  <c r="E41" i="128"/>
  <c r="A41" i="131"/>
  <c r="D41" i="128"/>
  <c r="B41" i="128"/>
  <c r="A59" i="131"/>
  <c r="E59" i="128"/>
  <c r="B59" i="128"/>
  <c r="D59" i="128"/>
  <c r="D7" i="128"/>
  <c r="A7" i="131"/>
  <c r="A22" i="131"/>
  <c r="D22" i="128"/>
  <c r="D30" i="128"/>
  <c r="A30" i="131"/>
  <c r="D42" i="128"/>
  <c r="A42" i="131"/>
  <c r="E42" i="128"/>
  <c r="B42" i="128"/>
  <c r="A12" i="131"/>
  <c r="D12" i="128"/>
  <c r="B113" i="128"/>
  <c r="D113" i="128"/>
  <c r="E113" i="128"/>
  <c r="A113" i="131"/>
  <c r="A62" i="131"/>
  <c r="E62" i="128"/>
  <c r="B62" i="128"/>
  <c r="D62" i="128"/>
  <c r="A23" i="131"/>
  <c r="D23" i="128"/>
  <c r="E106" i="128"/>
  <c r="A106" i="131"/>
  <c r="D106" i="128"/>
  <c r="B106" i="128"/>
  <c r="B100" i="128"/>
  <c r="D100" i="128"/>
  <c r="A100" i="131"/>
  <c r="E100" i="128"/>
  <c r="A10" i="131"/>
  <c r="D10" i="128"/>
  <c r="A34" i="131"/>
  <c r="D34" i="128"/>
  <c r="B34" i="128"/>
  <c r="E34" i="128"/>
  <c r="B65" i="128"/>
  <c r="A65" i="131"/>
  <c r="D65" i="128"/>
  <c r="E65" i="128"/>
  <c r="D121" i="128"/>
  <c r="B121" i="128"/>
  <c r="A121" i="131"/>
  <c r="E121" i="128"/>
  <c r="D40" i="128"/>
  <c r="A40" i="131"/>
  <c r="B40" i="128"/>
  <c r="E40" i="128"/>
  <c r="D52" i="128"/>
  <c r="E52" i="128"/>
  <c r="B52" i="128"/>
  <c r="A52" i="131"/>
  <c r="E71" i="128"/>
  <c r="A71" i="131"/>
  <c r="B71" i="128"/>
  <c r="D71" i="128"/>
  <c r="D8" i="128"/>
  <c r="A8" i="131"/>
  <c r="D32" i="128"/>
  <c r="A32" i="131"/>
  <c r="B32" i="128"/>
  <c r="E32" i="128"/>
  <c r="A15" i="131"/>
  <c r="D15" i="128"/>
  <c r="D95" i="128"/>
  <c r="B95" i="128"/>
  <c r="A95" i="131"/>
  <c r="E95" i="128"/>
  <c r="E120" i="128"/>
  <c r="D120" i="128"/>
  <c r="B120" i="128"/>
  <c r="A120" i="131"/>
  <c r="A26" i="131"/>
  <c r="D26" i="128"/>
  <c r="A69" i="131"/>
  <c r="D69" i="128"/>
  <c r="B69" i="128"/>
  <c r="E69" i="128"/>
  <c r="A127" i="131"/>
  <c r="B127" i="128"/>
  <c r="E127" i="128"/>
  <c r="D127" i="128"/>
  <c r="D13" i="128"/>
  <c r="A13" i="131"/>
  <c r="B124" i="128"/>
  <c r="D124" i="128"/>
  <c r="E124" i="128"/>
  <c r="A124" i="131"/>
  <c r="D56" i="128"/>
  <c r="A56" i="131"/>
  <c r="E56" i="128"/>
  <c r="B56" i="128"/>
  <c r="A5" i="131"/>
  <c r="D5" i="128"/>
  <c r="B73" i="128"/>
  <c r="D73" i="128"/>
  <c r="A73" i="131"/>
  <c r="E73" i="128"/>
  <c r="E111" i="128"/>
  <c r="B111" i="128"/>
  <c r="A111" i="131"/>
  <c r="D111" i="128"/>
  <c r="D110" i="128"/>
  <c r="E110" i="128"/>
  <c r="B110" i="128"/>
  <c r="A110" i="131"/>
  <c r="A87" i="131"/>
  <c r="E87" i="128"/>
  <c r="B87" i="128"/>
  <c r="D87" i="128"/>
  <c r="B83" i="128"/>
  <c r="A83" i="131"/>
  <c r="D83" i="128"/>
  <c r="E83" i="128"/>
  <c r="A24" i="131"/>
  <c r="D24" i="128"/>
  <c r="E79" i="128"/>
  <c r="A79" i="131"/>
  <c r="D79" i="128"/>
  <c r="B79" i="128"/>
  <c r="D63" i="128"/>
  <c r="A63" i="131"/>
  <c r="E63" i="128"/>
  <c r="B63" i="128"/>
  <c r="A86" i="131"/>
  <c r="E86" i="128"/>
  <c r="B86" i="128"/>
  <c r="D86" i="128"/>
  <c r="D57" i="128"/>
  <c r="A57" i="131"/>
  <c r="B57" i="128"/>
  <c r="E57" i="128"/>
  <c r="B54" i="128"/>
  <c r="D54" i="128"/>
  <c r="E54" i="128"/>
  <c r="A54" i="131"/>
  <c r="A92" i="131"/>
  <c r="B92" i="128"/>
  <c r="D92" i="128"/>
  <c r="E92" i="128"/>
  <c r="D33" i="128"/>
  <c r="B33" i="128"/>
  <c r="A33" i="131"/>
  <c r="E33" i="128"/>
  <c r="A18" i="131"/>
  <c r="D18" i="128"/>
  <c r="E47" i="128"/>
  <c r="A47" i="131"/>
  <c r="D47" i="128"/>
  <c r="B47" i="128"/>
  <c r="A31" i="131"/>
  <c r="D31" i="128"/>
  <c r="D21" i="128"/>
  <c r="A21" i="131"/>
  <c r="D19" i="128"/>
  <c r="A19" i="131"/>
  <c r="B58" i="128"/>
  <c r="A58" i="131"/>
  <c r="D58" i="128"/>
  <c r="E58" i="128"/>
  <c r="A16" i="131"/>
  <c r="D16" i="128"/>
  <c r="D28" i="128"/>
  <c r="A28" i="131"/>
  <c r="A117" i="131"/>
  <c r="E117" i="128"/>
  <c r="D117" i="128"/>
  <c r="B117" i="128"/>
  <c r="D55" i="128"/>
  <c r="E55" i="128"/>
  <c r="B55" i="128"/>
  <c r="A55" i="131"/>
  <c r="D119" i="128"/>
  <c r="B119" i="128"/>
  <c r="E119" i="128"/>
  <c r="A119" i="131"/>
  <c r="A66" i="131"/>
  <c r="D66" i="128"/>
  <c r="E66" i="128"/>
  <c r="B66" i="128"/>
  <c r="E77" i="128"/>
  <c r="D77" i="128"/>
  <c r="B77" i="128"/>
  <c r="A77" i="131"/>
  <c r="L3" i="112"/>
  <c r="L2" i="112"/>
  <c r="F26" i="112"/>
  <c r="S3" i="47"/>
  <c r="S2" i="47"/>
  <c r="D38" i="128"/>
  <c r="A38" i="131"/>
  <c r="E38" i="128"/>
  <c r="B38" i="128"/>
  <c r="A94" i="131"/>
  <c r="D94" i="128"/>
  <c r="B94" i="128"/>
  <c r="E94" i="128"/>
  <c r="A46" i="131"/>
  <c r="E46" i="128"/>
  <c r="D46" i="128"/>
  <c r="B46" i="128"/>
  <c r="D90" i="128"/>
  <c r="A90" i="131"/>
  <c r="E90" i="128"/>
  <c r="B90" i="128"/>
  <c r="A11" i="131"/>
  <c r="D11" i="128"/>
  <c r="D45" i="128"/>
  <c r="B45" i="128"/>
  <c r="E45" i="128"/>
  <c r="A45" i="131"/>
  <c r="AH133" i="47"/>
  <c r="AH56" i="47"/>
  <c r="AH110" i="47"/>
  <c r="AH49" i="47"/>
  <c r="AH74" i="47"/>
  <c r="AH123" i="47"/>
  <c r="AH84" i="47"/>
  <c r="AH111" i="47"/>
  <c r="AH102" i="47"/>
  <c r="AH41" i="47"/>
  <c r="AH120" i="47"/>
  <c r="AH117" i="47"/>
  <c r="AH53" i="47"/>
  <c r="AH109" i="47"/>
  <c r="D3" i="128"/>
  <c r="AH54" i="47"/>
  <c r="AH51" i="47"/>
  <c r="AH134" i="47"/>
  <c r="AH105" i="47"/>
  <c r="AH87" i="47"/>
  <c r="AH107" i="47"/>
  <c r="AH85" i="47"/>
  <c r="AH44" i="47"/>
  <c r="AH95" i="47"/>
  <c r="AH116" i="47"/>
  <c r="AH100" i="47"/>
  <c r="AH64" i="47"/>
  <c r="AH75" i="47"/>
  <c r="AH108" i="47"/>
  <c r="AH89" i="47"/>
  <c r="AH96" i="47"/>
  <c r="AH68" i="47"/>
  <c r="AH52" i="47"/>
  <c r="AH78" i="47"/>
  <c r="AH62" i="47"/>
  <c r="AH93" i="47"/>
  <c r="AH99" i="47"/>
  <c r="AH46" i="47"/>
  <c r="AH73" i="47"/>
  <c r="AH57" i="47"/>
  <c r="AH103" i="47"/>
  <c r="AH127" i="47"/>
  <c r="AH97" i="47"/>
  <c r="AH86" i="47"/>
  <c r="AH58" i="47"/>
  <c r="AH59" i="47"/>
  <c r="AH72" i="47"/>
  <c r="AH98" i="47"/>
  <c r="AH129" i="47"/>
  <c r="AH71" i="47"/>
  <c r="AH67" i="47"/>
  <c r="AH90" i="47"/>
  <c r="AH126" i="47"/>
  <c r="AH80" i="47"/>
  <c r="AH113" i="47"/>
  <c r="AH83" i="47"/>
  <c r="AH42" i="47"/>
  <c r="AH136" i="47"/>
  <c r="AH47" i="47"/>
  <c r="AH119" i="47"/>
  <c r="AH45" i="47"/>
  <c r="AH118" i="47"/>
  <c r="AH132" i="47"/>
  <c r="AH43" i="47"/>
  <c r="AH130" i="47"/>
  <c r="AH88" i="47"/>
  <c r="AH131" i="47"/>
  <c r="AH128" i="47"/>
  <c r="AH66" i="47"/>
  <c r="AH122" i="47"/>
  <c r="AH125" i="47"/>
  <c r="AH77" i="47"/>
  <c r="AH121" i="47"/>
  <c r="A3" i="131"/>
  <c r="AH138" i="47"/>
  <c r="AH48" i="47"/>
  <c r="AH115" i="47"/>
  <c r="AH63" i="47"/>
  <c r="AH104" i="47"/>
  <c r="AH61" i="47"/>
  <c r="AH76" i="47"/>
  <c r="AH112" i="47"/>
  <c r="AH101" i="47"/>
  <c r="AH65" i="47"/>
  <c r="AH50" i="47"/>
  <c r="AH91" i="47"/>
  <c r="AH60" i="47"/>
  <c r="AH82" i="47"/>
  <c r="AH94" i="47"/>
  <c r="AH79" i="47"/>
  <c r="AH69" i="47"/>
  <c r="AH40" i="47"/>
  <c r="AH114" i="47"/>
  <c r="AH55" i="47"/>
  <c r="AH81" i="47"/>
  <c r="AH70" i="47"/>
  <c r="AH106" i="47"/>
  <c r="AH124" i="47"/>
  <c r="AH137" i="47"/>
  <c r="AH92" i="47"/>
  <c r="AH135" i="47"/>
  <c r="A96" i="131"/>
  <c r="B96" i="128"/>
  <c r="D96" i="128"/>
  <c r="E96" i="128"/>
  <c r="E91" i="128"/>
  <c r="D91" i="128"/>
  <c r="B91" i="128"/>
  <c r="A91" i="131"/>
  <c r="E112" i="128"/>
  <c r="D112" i="128"/>
  <c r="A112" i="131"/>
  <c r="B112" i="128"/>
  <c r="E103" i="128"/>
  <c r="D103" i="128"/>
  <c r="B103" i="128"/>
  <c r="A103" i="131"/>
  <c r="B125" i="128"/>
  <c r="E125" i="128"/>
  <c r="D125" i="128"/>
  <c r="A125" i="131"/>
  <c r="B88" i="128"/>
  <c r="A88" i="131"/>
  <c r="D88" i="128"/>
  <c r="E88" i="128"/>
  <c r="B60" i="128"/>
  <c r="E60" i="128"/>
  <c r="A60" i="131"/>
  <c r="D60" i="128"/>
  <c r="D74" i="128"/>
  <c r="A74" i="131"/>
  <c r="E74" i="128"/>
  <c r="B74" i="128"/>
  <c r="E72" i="128"/>
  <c r="B72" i="128"/>
  <c r="D72" i="128"/>
  <c r="A72" i="131"/>
  <c r="D75" i="128"/>
  <c r="B75" i="128"/>
  <c r="E75" i="128"/>
  <c r="A75" i="131"/>
  <c r="A48" i="131"/>
  <c r="B48" i="128"/>
  <c r="E48" i="128"/>
  <c r="D48" i="128"/>
  <c r="A129" i="131"/>
  <c r="D129" i="128"/>
  <c r="E129" i="128"/>
  <c r="B129" i="128"/>
  <c r="B105" i="128"/>
  <c r="D105" i="128"/>
  <c r="A105" i="131"/>
  <c r="E105" i="128"/>
  <c r="D108" i="128"/>
  <c r="B108" i="128"/>
  <c r="E108" i="128"/>
  <c r="A108" i="131"/>
  <c r="D35" i="128"/>
  <c r="B35" i="128"/>
  <c r="E35" i="128"/>
  <c r="A35" i="131"/>
  <c r="D27" i="128"/>
  <c r="A27" i="131"/>
  <c r="B130" i="128"/>
  <c r="E130" i="128"/>
  <c r="D130" i="128"/>
  <c r="A130" i="131"/>
  <c r="D6" i="128"/>
  <c r="A6" i="131"/>
  <c r="N6" i="47"/>
  <c r="O7" i="47"/>
  <c r="E84" i="128"/>
  <c r="A84" i="131"/>
  <c r="B84" i="128"/>
  <c r="D84" i="128"/>
  <c r="A98" i="131"/>
  <c r="E98" i="128"/>
  <c r="B98" i="128"/>
  <c r="D98" i="128"/>
  <c r="D49" i="128"/>
  <c r="E49" i="128"/>
  <c r="B49" i="128"/>
  <c r="A49" i="131"/>
  <c r="B76" i="128"/>
  <c r="D76" i="128"/>
  <c r="E76" i="128"/>
  <c r="A76" i="131"/>
  <c r="E43" i="128"/>
  <c r="B43" i="128"/>
  <c r="D43" i="128"/>
  <c r="A43" i="131"/>
  <c r="B115" i="128"/>
  <c r="D115" i="128"/>
  <c r="E115" i="128"/>
  <c r="A115" i="131"/>
  <c r="A114" i="131"/>
  <c r="D114" i="128"/>
  <c r="E114" i="128"/>
  <c r="B114" i="128"/>
  <c r="B89" i="128"/>
  <c r="D89" i="128"/>
  <c r="A89" i="131"/>
  <c r="E89" i="128"/>
  <c r="D44" i="128"/>
  <c r="E44" i="128"/>
  <c r="B44" i="128"/>
  <c r="A44" i="131"/>
  <c r="E97" i="128"/>
  <c r="D97" i="128"/>
  <c r="B97" i="128"/>
  <c r="A97" i="131"/>
  <c r="D68" i="128"/>
  <c r="A68" i="131"/>
  <c r="E68" i="128"/>
  <c r="B68" i="128"/>
  <c r="I89" i="131"/>
  <c r="H89" i="131"/>
  <c r="F89" i="131"/>
  <c r="AB89" i="131"/>
  <c r="BL89" i="131"/>
  <c r="AL89" i="131"/>
  <c r="B89" i="131"/>
  <c r="BD89" i="131"/>
  <c r="O89" i="131"/>
  <c r="AT89" i="131"/>
  <c r="L89" i="131"/>
  <c r="U89" i="131"/>
  <c r="AM89" i="131"/>
  <c r="C89" i="131"/>
  <c r="AD89" i="131"/>
  <c r="S89" i="131"/>
  <c r="AC89" i="131"/>
  <c r="BN89" i="131"/>
  <c r="N89" i="131"/>
  <c r="Q89" i="131"/>
  <c r="T89" i="131"/>
  <c r="AV89" i="131"/>
  <c r="BC89" i="131"/>
  <c r="J89" i="131"/>
  <c r="G89" i="131"/>
  <c r="AK89" i="131"/>
  <c r="E89" i="131"/>
  <c r="M89" i="131"/>
  <c r="AU89" i="131"/>
  <c r="BE89" i="131"/>
  <c r="P89" i="131"/>
  <c r="BM89" i="131"/>
  <c r="H68" i="131"/>
  <c r="Q68" i="131"/>
  <c r="I68" i="131"/>
  <c r="AK68" i="131"/>
  <c r="J68" i="131"/>
  <c r="L68" i="131"/>
  <c r="BC68" i="131"/>
  <c r="AD68" i="131"/>
  <c r="BE68" i="131"/>
  <c r="F68" i="131"/>
  <c r="AV68" i="131"/>
  <c r="B68" i="131"/>
  <c r="AB68" i="131"/>
  <c r="T68" i="131"/>
  <c r="AU68" i="131"/>
  <c r="BL68" i="131"/>
  <c r="AC68" i="131"/>
  <c r="C68" i="131"/>
  <c r="N68" i="131"/>
  <c r="E68" i="131"/>
  <c r="BN68" i="131"/>
  <c r="BD68" i="131"/>
  <c r="U68" i="131"/>
  <c r="AT68" i="131"/>
  <c r="P68" i="131"/>
  <c r="AM68" i="131"/>
  <c r="G68" i="131"/>
  <c r="AL68" i="131"/>
  <c r="M68" i="131"/>
  <c r="O68" i="131"/>
  <c r="S68" i="131"/>
  <c r="BM68" i="131"/>
  <c r="I97" i="131"/>
  <c r="AU97" i="131"/>
  <c r="H97" i="131"/>
  <c r="AB97" i="131"/>
  <c r="BL97" i="131"/>
  <c r="U97" i="131"/>
  <c r="BE97" i="131"/>
  <c r="AT97" i="131"/>
  <c r="L97" i="131"/>
  <c r="AK97" i="131"/>
  <c r="J97" i="131"/>
  <c r="B97" i="131"/>
  <c r="BN97" i="131"/>
  <c r="N97" i="131"/>
  <c r="BM97" i="131"/>
  <c r="Q97" i="131"/>
  <c r="P97" i="131"/>
  <c r="BD97" i="131"/>
  <c r="M97" i="131"/>
  <c r="AD97" i="131"/>
  <c r="AL97" i="131"/>
  <c r="G97" i="131"/>
  <c r="C97" i="131"/>
  <c r="AV97" i="131"/>
  <c r="BC97" i="131"/>
  <c r="O97" i="131"/>
  <c r="F97" i="131"/>
  <c r="AM97" i="131"/>
  <c r="T97" i="131"/>
  <c r="AC97" i="131"/>
  <c r="S97" i="131"/>
  <c r="E97" i="131"/>
  <c r="S44" i="131"/>
  <c r="L44" i="131"/>
  <c r="AU44" i="131"/>
  <c r="H44" i="131"/>
  <c r="I44" i="131"/>
  <c r="B44" i="131"/>
  <c r="BC44" i="131"/>
  <c r="BE44" i="131"/>
  <c r="O44" i="131"/>
  <c r="M44" i="131"/>
  <c r="C44" i="131"/>
  <c r="BM44" i="131"/>
  <c r="AM44" i="131"/>
  <c r="BL44" i="131"/>
  <c r="BD44" i="131"/>
  <c r="AK44" i="131"/>
  <c r="E44" i="131"/>
  <c r="BN44" i="131"/>
  <c r="AV44" i="131"/>
  <c r="T44" i="131"/>
  <c r="P44" i="131"/>
  <c r="F44" i="131"/>
  <c r="AL44" i="131"/>
  <c r="Q44" i="131"/>
  <c r="U44" i="131"/>
  <c r="J44" i="131"/>
  <c r="AT44" i="131"/>
  <c r="G44" i="131"/>
  <c r="AB44" i="131"/>
  <c r="AC44" i="131"/>
  <c r="N44" i="131"/>
  <c r="AD44" i="131"/>
  <c r="H115" i="131"/>
  <c r="I115" i="131"/>
  <c r="U115" i="131"/>
  <c r="S115" i="131"/>
  <c r="BL115" i="131"/>
  <c r="N115" i="131"/>
  <c r="AL115" i="131"/>
  <c r="Q115" i="131"/>
  <c r="C115" i="131"/>
  <c r="AM115" i="131"/>
  <c r="AC115" i="131"/>
  <c r="J115" i="131"/>
  <c r="M115" i="131"/>
  <c r="BM115" i="131"/>
  <c r="AD115" i="131"/>
  <c r="B115" i="131"/>
  <c r="O115" i="131"/>
  <c r="L115" i="131"/>
  <c r="AB115" i="131"/>
  <c r="F115" i="131"/>
  <c r="AU115" i="131"/>
  <c r="BN115" i="131"/>
  <c r="G115" i="131"/>
  <c r="E115" i="131"/>
  <c r="P115" i="131"/>
  <c r="AT115" i="131"/>
  <c r="T115" i="131"/>
  <c r="BC115" i="131"/>
  <c r="AV115" i="131"/>
  <c r="AK115" i="131"/>
  <c r="BE115" i="131"/>
  <c r="BD115" i="131"/>
  <c r="I43" i="131"/>
  <c r="H43" i="131"/>
  <c r="U43" i="131"/>
  <c r="M43" i="131"/>
  <c r="BE43" i="131"/>
  <c r="AM43" i="131"/>
  <c r="BN43" i="131"/>
  <c r="J43" i="131"/>
  <c r="L43" i="131"/>
  <c r="AC43" i="131"/>
  <c r="AD43" i="131"/>
  <c r="BD43" i="131"/>
  <c r="AT43" i="131"/>
  <c r="F43" i="131"/>
  <c r="AK43" i="131"/>
  <c r="S43" i="131"/>
  <c r="AB43" i="131"/>
  <c r="C43" i="131"/>
  <c r="O43" i="131"/>
  <c r="T43" i="131"/>
  <c r="P43" i="131"/>
  <c r="E43" i="131"/>
  <c r="BM43" i="131"/>
  <c r="AL43" i="131"/>
  <c r="B43" i="131"/>
  <c r="AU43" i="131"/>
  <c r="BL43" i="131"/>
  <c r="BC43" i="131"/>
  <c r="AV43" i="131"/>
  <c r="N43" i="131"/>
  <c r="G43" i="131"/>
  <c r="Q43" i="131"/>
  <c r="AL76" i="131"/>
  <c r="I76" i="131"/>
  <c r="H76" i="131"/>
  <c r="E76" i="131"/>
  <c r="AC76" i="131"/>
  <c r="T76" i="131"/>
  <c r="U76" i="131"/>
  <c r="AM76" i="131"/>
  <c r="J76" i="131"/>
  <c r="AT76" i="131"/>
  <c r="BN76" i="131"/>
  <c r="B76" i="131"/>
  <c r="AK76" i="131"/>
  <c r="L76" i="131"/>
  <c r="BE76" i="131"/>
  <c r="G76" i="131"/>
  <c r="C76" i="131"/>
  <c r="AV76" i="131"/>
  <c r="BD76" i="131"/>
  <c r="S76" i="131"/>
  <c r="P76" i="131"/>
  <c r="AD76" i="131"/>
  <c r="N76" i="131"/>
  <c r="AU76" i="131"/>
  <c r="BL76" i="131"/>
  <c r="BM76" i="131"/>
  <c r="M76" i="131"/>
  <c r="F76" i="131"/>
  <c r="O76" i="131"/>
  <c r="BC76" i="131"/>
  <c r="AB76" i="131"/>
  <c r="Q76" i="131"/>
  <c r="BM49" i="131"/>
  <c r="F49" i="131"/>
  <c r="BE49" i="131"/>
  <c r="I49" i="131"/>
  <c r="H49" i="131"/>
  <c r="AU49" i="131"/>
  <c r="P49" i="131"/>
  <c r="AV49" i="131"/>
  <c r="O49" i="131"/>
  <c r="BL49" i="131"/>
  <c r="E49" i="131"/>
  <c r="S49" i="131"/>
  <c r="G49" i="131"/>
  <c r="C49" i="131"/>
  <c r="AB49" i="131"/>
  <c r="N49" i="131"/>
  <c r="AC49" i="131"/>
  <c r="AD49" i="131"/>
  <c r="B49" i="131"/>
  <c r="M49" i="131"/>
  <c r="AK49" i="131"/>
  <c r="L49" i="131"/>
  <c r="AL49" i="131"/>
  <c r="J49" i="131"/>
  <c r="T49" i="131"/>
  <c r="BD49" i="131"/>
  <c r="Q49" i="131"/>
  <c r="AM49" i="131"/>
  <c r="U49" i="131"/>
  <c r="BN49" i="131"/>
  <c r="AT49" i="131"/>
  <c r="BC49" i="131"/>
  <c r="H84" i="131"/>
  <c r="G84" i="131"/>
  <c r="I84" i="131"/>
  <c r="S84" i="131"/>
  <c r="BC84" i="131"/>
  <c r="B84" i="131"/>
  <c r="AM84" i="131"/>
  <c r="BE84" i="131"/>
  <c r="AD84" i="131"/>
  <c r="BD84" i="131"/>
  <c r="BM84" i="131"/>
  <c r="AU84" i="131"/>
  <c r="O84" i="131"/>
  <c r="J84" i="131"/>
  <c r="AT84" i="131"/>
  <c r="U84" i="131"/>
  <c r="T84" i="131"/>
  <c r="AL84" i="131"/>
  <c r="AK84" i="131"/>
  <c r="Q84" i="131"/>
  <c r="AB84" i="131"/>
  <c r="BL84" i="131"/>
  <c r="N84" i="131"/>
  <c r="L84" i="131"/>
  <c r="C84" i="131"/>
  <c r="P84" i="131"/>
  <c r="AC84" i="131"/>
  <c r="F84" i="131"/>
  <c r="E84" i="131"/>
  <c r="AV84" i="131"/>
  <c r="M84" i="131"/>
  <c r="BN84" i="131"/>
  <c r="D60" i="123"/>
  <c r="F60" i="123" s="1"/>
  <c r="C51" i="127"/>
  <c r="E51" i="127" s="1"/>
  <c r="F25" i="47"/>
  <c r="G63" i="125"/>
  <c r="C53" i="124"/>
  <c r="E53" i="124" s="1"/>
  <c r="G25" i="122"/>
  <c r="C50" i="127"/>
  <c r="E50" i="127" s="1"/>
  <c r="D25" i="124"/>
  <c r="F25" i="124" s="1"/>
  <c r="G17" i="123"/>
  <c r="F90" i="47"/>
  <c r="C46" i="123"/>
  <c r="E46" i="123" s="1"/>
  <c r="G14" i="125"/>
  <c r="G4" i="124"/>
  <c r="D37" i="125"/>
  <c r="F37" i="125" s="1"/>
  <c r="D65" i="126"/>
  <c r="F65" i="126" s="1"/>
  <c r="D25" i="127"/>
  <c r="F25" i="127" s="1"/>
  <c r="D44" i="126"/>
  <c r="F44" i="126" s="1"/>
  <c r="G56" i="123"/>
  <c r="G39" i="127"/>
  <c r="D21" i="126"/>
  <c r="F21" i="126" s="1"/>
  <c r="G35" i="124"/>
  <c r="C63" i="126"/>
  <c r="E63" i="126" s="1"/>
  <c r="G27" i="123"/>
  <c r="D27" i="125"/>
  <c r="F27" i="125"/>
  <c r="C44" i="125"/>
  <c r="E44" i="125"/>
  <c r="G8" i="122"/>
  <c r="C24" i="126"/>
  <c r="E24" i="126" s="1"/>
  <c r="F130" i="47"/>
  <c r="F59" i="47"/>
  <c r="C52" i="124"/>
  <c r="E52" i="124" s="1"/>
  <c r="G45" i="127"/>
  <c r="G12" i="123"/>
  <c r="F107" i="47"/>
  <c r="G47" i="125"/>
  <c r="D51" i="126"/>
  <c r="F51" i="126" s="1"/>
  <c r="G24" i="127"/>
  <c r="D20" i="127"/>
  <c r="F20" i="127" s="1"/>
  <c r="G58" i="125"/>
  <c r="F18" i="47"/>
  <c r="G28" i="125"/>
  <c r="D62" i="123"/>
  <c r="F62" i="123" s="1"/>
  <c r="G9" i="124"/>
  <c r="D59" i="126"/>
  <c r="F59" i="126"/>
  <c r="G65" i="126"/>
  <c r="D24" i="125"/>
  <c r="F24" i="125" s="1"/>
  <c r="C23" i="126"/>
  <c r="E23" i="126" s="1"/>
  <c r="C24" i="125"/>
  <c r="E24" i="125" s="1"/>
  <c r="G7" i="126"/>
  <c r="D51" i="122"/>
  <c r="F51" i="122" s="1"/>
  <c r="C19" i="125"/>
  <c r="E19" i="125" s="1"/>
  <c r="G41" i="127"/>
  <c r="G25" i="123"/>
  <c r="C36" i="123"/>
  <c r="E36" i="123" s="1"/>
  <c r="C26" i="127"/>
  <c r="E26" i="127" s="1"/>
  <c r="D51" i="123"/>
  <c r="F51" i="123" s="1"/>
  <c r="C50" i="123"/>
  <c r="E50" i="123" s="1"/>
  <c r="G39" i="122"/>
  <c r="C42" i="123"/>
  <c r="E42" i="123" s="1"/>
  <c r="D22" i="125"/>
  <c r="F22" i="125" s="1"/>
  <c r="G57" i="125"/>
  <c r="C28" i="124"/>
  <c r="E28" i="124" s="1"/>
  <c r="G31" i="123"/>
  <c r="G11" i="127"/>
  <c r="G27" i="126"/>
  <c r="D63" i="124"/>
  <c r="F63" i="124" s="1"/>
  <c r="G36" i="123"/>
  <c r="C45" i="123"/>
  <c r="E45" i="123"/>
  <c r="G49" i="127"/>
  <c r="D53" i="127"/>
  <c r="F53" i="127" s="1"/>
  <c r="D61" i="125"/>
  <c r="F61" i="125" s="1"/>
  <c r="D47" i="127"/>
  <c r="F47" i="127" s="1"/>
  <c r="G51" i="126"/>
  <c r="G14" i="123"/>
  <c r="F52" i="47"/>
  <c r="D32" i="126"/>
  <c r="F32" i="126" s="1"/>
  <c r="G23" i="122"/>
  <c r="C37" i="124"/>
  <c r="E37" i="124" s="1"/>
  <c r="C45" i="127"/>
  <c r="E45" i="127" s="1"/>
  <c r="G57" i="122"/>
  <c r="D65" i="124"/>
  <c r="F65" i="124" s="1"/>
  <c r="C35" i="125"/>
  <c r="E35" i="125" s="1"/>
  <c r="G11" i="125"/>
  <c r="D66" i="122"/>
  <c r="F66" i="122" s="1"/>
  <c r="G3" i="122"/>
  <c r="G30" i="123"/>
  <c r="G20" i="127"/>
  <c r="F38" i="47"/>
  <c r="G24" i="126"/>
  <c r="D21" i="123"/>
  <c r="F21" i="123" s="1"/>
  <c r="D62" i="125"/>
  <c r="F62" i="125" s="1"/>
  <c r="G8" i="124"/>
  <c r="D63" i="122"/>
  <c r="F63" i="122" s="1"/>
  <c r="F43" i="47"/>
  <c r="G15" i="123"/>
  <c r="D58" i="123"/>
  <c r="F58" i="123" s="1"/>
  <c r="C48" i="126"/>
  <c r="E48" i="126" s="1"/>
  <c r="G43" i="123"/>
  <c r="D26" i="126"/>
  <c r="F26" i="126" s="1"/>
  <c r="F72" i="47"/>
  <c r="F109" i="47"/>
  <c r="C53" i="125"/>
  <c r="E53" i="125" s="1"/>
  <c r="D26" i="124"/>
  <c r="F26" i="124" s="1"/>
  <c r="G20" i="123"/>
  <c r="G16" i="124"/>
  <c r="G66" i="127"/>
  <c r="G57" i="127"/>
  <c r="C19" i="126"/>
  <c r="E19" i="126" s="1"/>
  <c r="F99" i="47"/>
  <c r="C65" i="125"/>
  <c r="E65" i="125" s="1"/>
  <c r="G39" i="125"/>
  <c r="D54" i="124"/>
  <c r="F54" i="124" s="1"/>
  <c r="F105" i="47"/>
  <c r="D19" i="127"/>
  <c r="F19" i="127"/>
  <c r="C25" i="126"/>
  <c r="E25" i="126"/>
  <c r="F61" i="47"/>
  <c r="D66" i="124"/>
  <c r="F66" i="124" s="1"/>
  <c r="D62" i="122"/>
  <c r="F62" i="122" s="1"/>
  <c r="D37" i="122"/>
  <c r="F37" i="122" s="1"/>
  <c r="D25" i="123"/>
  <c r="F25" i="123" s="1"/>
  <c r="D30" i="123"/>
  <c r="F30" i="123" s="1"/>
  <c r="D65" i="127"/>
  <c r="F65" i="127" s="1"/>
  <c r="G27" i="122"/>
  <c r="G12" i="124"/>
  <c r="G5" i="124"/>
  <c r="C31" i="123"/>
  <c r="E31" i="123"/>
  <c r="G21" i="126"/>
  <c r="D46" i="126"/>
  <c r="F46" i="126" s="1"/>
  <c r="D65" i="123"/>
  <c r="F65" i="123" s="1"/>
  <c r="G65" i="124"/>
  <c r="G55" i="126"/>
  <c r="C56" i="126"/>
  <c r="E56" i="126" s="1"/>
  <c r="C63" i="127"/>
  <c r="E63" i="127" s="1"/>
  <c r="D63" i="123"/>
  <c r="F63" i="123" s="1"/>
  <c r="F120" i="47"/>
  <c r="C31" i="124"/>
  <c r="E31" i="124"/>
  <c r="G41" i="126"/>
  <c r="D19" i="125"/>
  <c r="F19" i="125" s="1"/>
  <c r="G53" i="126"/>
  <c r="C34" i="124"/>
  <c r="E34" i="124" s="1"/>
  <c r="C58" i="125"/>
  <c r="E58" i="125" s="1"/>
  <c r="C62" i="127"/>
  <c r="E62" i="127" s="1"/>
  <c r="F23" i="47"/>
  <c r="G60" i="124"/>
  <c r="C23" i="125"/>
  <c r="E23" i="125" s="1"/>
  <c r="C19" i="124"/>
  <c r="E19" i="124" s="1"/>
  <c r="F22" i="47"/>
  <c r="C61" i="125"/>
  <c r="E61" i="125" s="1"/>
  <c r="D62" i="124"/>
  <c r="F62" i="124" s="1"/>
  <c r="C19" i="123"/>
  <c r="E19" i="123" s="1"/>
  <c r="C41" i="124"/>
  <c r="E41" i="124" s="1"/>
  <c r="G11" i="123"/>
  <c r="D45" i="123"/>
  <c r="F45" i="123" s="1"/>
  <c r="G17" i="127"/>
  <c r="G65" i="127"/>
  <c r="G53" i="122"/>
  <c r="D25" i="125"/>
  <c r="F25" i="125" s="1"/>
  <c r="G26" i="122"/>
  <c r="C50" i="125"/>
  <c r="E50" i="125"/>
  <c r="C37" i="123"/>
  <c r="E37" i="123"/>
  <c r="F20" i="47"/>
  <c r="G60" i="127"/>
  <c r="C48" i="123"/>
  <c r="E48" i="123"/>
  <c r="C42" i="125"/>
  <c r="E42" i="125"/>
  <c r="F102" i="47"/>
  <c r="G56" i="126"/>
  <c r="C43" i="126"/>
  <c r="E43" i="126"/>
  <c r="F54" i="47"/>
  <c r="G44" i="122"/>
  <c r="C25" i="124"/>
  <c r="E25" i="124"/>
  <c r="D23" i="126"/>
  <c r="F23" i="126"/>
  <c r="C44" i="123"/>
  <c r="E44" i="123"/>
  <c r="F40" i="47"/>
  <c r="C32" i="125"/>
  <c r="E32" i="125" s="1"/>
  <c r="C22" i="124"/>
  <c r="E22" i="124" s="1"/>
  <c r="C28" i="127"/>
  <c r="E28" i="127" s="1"/>
  <c r="C38" i="123"/>
  <c r="E38" i="123" s="1"/>
  <c r="G64" i="126"/>
  <c r="D49" i="127"/>
  <c r="F49" i="127" s="1"/>
  <c r="G20" i="125"/>
  <c r="F53" i="47"/>
  <c r="G23" i="124"/>
  <c r="D46" i="125"/>
  <c r="F46" i="125" s="1"/>
  <c r="G28" i="127"/>
  <c r="D58" i="124"/>
  <c r="F58" i="124" s="1"/>
  <c r="G44" i="124"/>
  <c r="C30" i="123"/>
  <c r="E30" i="123" s="1"/>
  <c r="G56" i="122"/>
  <c r="F132" i="47"/>
  <c r="C23" i="123"/>
  <c r="E23" i="123" s="1"/>
  <c r="G21" i="124"/>
  <c r="G43" i="125"/>
  <c r="C66" i="126"/>
  <c r="E66" i="126" s="1"/>
  <c r="G8" i="127"/>
  <c r="D46" i="127"/>
  <c r="F46" i="127" s="1"/>
  <c r="D42" i="126"/>
  <c r="F42" i="126" s="1"/>
  <c r="D21" i="122"/>
  <c r="F21" i="122" s="1"/>
  <c r="C20" i="126"/>
  <c r="E20" i="126" s="1"/>
  <c r="D49" i="122"/>
  <c r="F49" i="122" s="1"/>
  <c r="G26" i="127"/>
  <c r="G23" i="126"/>
  <c r="D30" i="127"/>
  <c r="F30" i="127" s="1"/>
  <c r="C40" i="123"/>
  <c r="E40" i="123" s="1"/>
  <c r="G20" i="124"/>
  <c r="G35" i="126"/>
  <c r="F19" i="47"/>
  <c r="G59" i="123"/>
  <c r="C30" i="126"/>
  <c r="E30" i="126" s="1"/>
  <c r="G17" i="122"/>
  <c r="D44" i="123"/>
  <c r="F44" i="123" s="1"/>
  <c r="D33" i="126"/>
  <c r="F33" i="126" s="1"/>
  <c r="G46" i="122"/>
  <c r="G9" i="126"/>
  <c r="C52" i="125"/>
  <c r="E52" i="125" s="1"/>
  <c r="C59" i="124"/>
  <c r="E59" i="124" s="1"/>
  <c r="F64" i="47"/>
  <c r="D28" i="123"/>
  <c r="F28" i="123" s="1"/>
  <c r="D48" i="123"/>
  <c r="F48" i="123" s="1"/>
  <c r="G18" i="126"/>
  <c r="D34" i="124"/>
  <c r="F34" i="124" s="1"/>
  <c r="G5" i="122"/>
  <c r="F47" i="47"/>
  <c r="G5" i="126"/>
  <c r="C55" i="126"/>
  <c r="E55" i="126" s="1"/>
  <c r="D20" i="122"/>
  <c r="F20" i="122" s="1"/>
  <c r="C26" i="126"/>
  <c r="E26" i="126" s="1"/>
  <c r="D52" i="126"/>
  <c r="F52" i="126" s="1"/>
  <c r="G3" i="126"/>
  <c r="G46" i="127"/>
  <c r="G50" i="125"/>
  <c r="D27" i="122"/>
  <c r="F27" i="122" s="1"/>
  <c r="G5" i="125"/>
  <c r="D47" i="122"/>
  <c r="F47" i="122"/>
  <c r="G53" i="125"/>
  <c r="G62" i="122"/>
  <c r="G29" i="127"/>
  <c r="C33" i="123"/>
  <c r="E33" i="123" s="1"/>
  <c r="D44" i="125"/>
  <c r="F44" i="125" s="1"/>
  <c r="C66" i="125"/>
  <c r="E66" i="125" s="1"/>
  <c r="F68" i="47"/>
  <c r="G29" i="123"/>
  <c r="D53" i="122"/>
  <c r="F53" i="122" s="1"/>
  <c r="C58" i="123"/>
  <c r="E58" i="123" s="1"/>
  <c r="D29" i="127"/>
  <c r="F29" i="127" s="1"/>
  <c r="G47" i="123"/>
  <c r="F91" i="47"/>
  <c r="D28" i="127"/>
  <c r="F28" i="127" s="1"/>
  <c r="G46" i="126"/>
  <c r="G66" i="124"/>
  <c r="G51" i="127"/>
  <c r="D43" i="123"/>
  <c r="F43" i="123"/>
  <c r="C23" i="124"/>
  <c r="E23" i="124"/>
  <c r="F106" i="47"/>
  <c r="C41" i="127"/>
  <c r="E41" i="127" s="1"/>
  <c r="F87" i="47"/>
  <c r="G16" i="125"/>
  <c r="C40" i="124"/>
  <c r="E40" i="124" s="1"/>
  <c r="D32" i="124"/>
  <c r="F32" i="124" s="1"/>
  <c r="G24" i="124"/>
  <c r="G42" i="122"/>
  <c r="G15" i="126"/>
  <c r="D23" i="127"/>
  <c r="F23" i="127"/>
  <c r="G22" i="126"/>
  <c r="D46" i="123"/>
  <c r="F46" i="123" s="1"/>
  <c r="G44" i="127"/>
  <c r="G20" i="126"/>
  <c r="G6" i="125"/>
  <c r="G10" i="123"/>
  <c r="G58" i="127"/>
  <c r="D20" i="125"/>
  <c r="F20" i="125" s="1"/>
  <c r="G48" i="124"/>
  <c r="D27" i="124"/>
  <c r="F27" i="124" s="1"/>
  <c r="F28" i="47"/>
  <c r="G58" i="124"/>
  <c r="C37" i="125"/>
  <c r="E37" i="125" s="1"/>
  <c r="C55" i="124"/>
  <c r="E55" i="124" s="1"/>
  <c r="G20" i="122"/>
  <c r="D58" i="122"/>
  <c r="F58" i="122"/>
  <c r="G41" i="124"/>
  <c r="G59" i="122"/>
  <c r="G65" i="122"/>
  <c r="G12" i="126"/>
  <c r="D22" i="122"/>
  <c r="F22" i="122"/>
  <c r="C39" i="125"/>
  <c r="E39" i="125"/>
  <c r="D36" i="123"/>
  <c r="F36" i="123"/>
  <c r="G4" i="123"/>
  <c r="C56" i="124"/>
  <c r="E56" i="124" s="1"/>
  <c r="D39" i="127"/>
  <c r="F39" i="127" s="1"/>
  <c r="G66" i="125"/>
  <c r="G47" i="122"/>
  <c r="C20" i="124"/>
  <c r="E20" i="124" s="1"/>
  <c r="D50" i="124"/>
  <c r="F50" i="124" s="1"/>
  <c r="G18" i="125"/>
  <c r="C36" i="126"/>
  <c r="E36" i="126"/>
  <c r="G7" i="125"/>
  <c r="D33" i="124"/>
  <c r="F33" i="124" s="1"/>
  <c r="D44" i="127"/>
  <c r="F44" i="127" s="1"/>
  <c r="D24" i="122"/>
  <c r="F24" i="122" s="1"/>
  <c r="G3" i="127"/>
  <c r="G37" i="125"/>
  <c r="D39" i="122"/>
  <c r="F39" i="122" s="1"/>
  <c r="G23" i="127"/>
  <c r="G42" i="127"/>
  <c r="C22" i="127"/>
  <c r="E22" i="127" s="1"/>
  <c r="C59" i="123"/>
  <c r="E59" i="123" s="1"/>
  <c r="G36" i="124"/>
  <c r="D26" i="127"/>
  <c r="F26" i="127"/>
  <c r="D38" i="123"/>
  <c r="F38" i="123"/>
  <c r="G34" i="127"/>
  <c r="C60" i="124"/>
  <c r="E60" i="124" s="1"/>
  <c r="G50" i="124"/>
  <c r="G62" i="126"/>
  <c r="F117" i="47"/>
  <c r="D29" i="125"/>
  <c r="F29" i="125" s="1"/>
  <c r="G60" i="122"/>
  <c r="F121" i="47"/>
  <c r="F70" i="47"/>
  <c r="F30" i="47"/>
  <c r="C25" i="125"/>
  <c r="E25" i="125" s="1"/>
  <c r="G53" i="127"/>
  <c r="D42" i="123"/>
  <c r="F42" i="123" s="1"/>
  <c r="C49" i="125"/>
  <c r="E49" i="125" s="1"/>
  <c r="D27" i="126"/>
  <c r="F27" i="126" s="1"/>
  <c r="C24" i="127"/>
  <c r="E24" i="127" s="1"/>
  <c r="D31" i="126"/>
  <c r="F31" i="126" s="1"/>
  <c r="D57" i="126"/>
  <c r="F57" i="126" s="1"/>
  <c r="G63" i="126"/>
  <c r="C42" i="124"/>
  <c r="E42" i="124" s="1"/>
  <c r="D38" i="127"/>
  <c r="F38" i="127" s="1"/>
  <c r="D42" i="124"/>
  <c r="F42" i="124" s="1"/>
  <c r="C47" i="123"/>
  <c r="E47" i="123" s="1"/>
  <c r="C59" i="126"/>
  <c r="E59" i="126" s="1"/>
  <c r="G64" i="123"/>
  <c r="D64" i="125"/>
  <c r="F64" i="125" s="1"/>
  <c r="D52" i="123"/>
  <c r="F52" i="123" s="1"/>
  <c r="C49" i="126"/>
  <c r="E49" i="126" s="1"/>
  <c r="D57" i="127"/>
  <c r="F57" i="127" s="1"/>
  <c r="G33" i="126"/>
  <c r="F84" i="47"/>
  <c r="D39" i="125"/>
  <c r="F39" i="125" s="1"/>
  <c r="G30" i="126"/>
  <c r="G15" i="127"/>
  <c r="G55" i="125"/>
  <c r="G24" i="125"/>
  <c r="C27" i="124"/>
  <c r="E27" i="124" s="1"/>
  <c r="G61" i="127"/>
  <c r="G12" i="127"/>
  <c r="D38" i="126"/>
  <c r="F38" i="126" s="1"/>
  <c r="C18" i="125"/>
  <c r="E18" i="125" s="1"/>
  <c r="D35" i="125"/>
  <c r="F35" i="125" s="1"/>
  <c r="G28" i="122"/>
  <c r="G38" i="122"/>
  <c r="F116" i="47"/>
  <c r="D45" i="124"/>
  <c r="F45" i="124"/>
  <c r="G29" i="122"/>
  <c r="G31" i="126"/>
  <c r="D32" i="127"/>
  <c r="F32" i="127"/>
  <c r="D21" i="125"/>
  <c r="F21" i="125"/>
  <c r="C47" i="127"/>
  <c r="E47" i="127"/>
  <c r="C43" i="123"/>
  <c r="E43" i="123"/>
  <c r="F114" i="47"/>
  <c r="G13" i="124"/>
  <c r="G41" i="122"/>
  <c r="C20" i="127"/>
  <c r="E20" i="127" s="1"/>
  <c r="D47" i="123"/>
  <c r="F47" i="123" s="1"/>
  <c r="D30" i="126"/>
  <c r="F30" i="126" s="1"/>
  <c r="G50" i="123"/>
  <c r="G40" i="126"/>
  <c r="G17" i="125"/>
  <c r="D43" i="125"/>
  <c r="F43" i="125" s="1"/>
  <c r="C60" i="126"/>
  <c r="E60" i="126" s="1"/>
  <c r="F77" i="47"/>
  <c r="C32" i="123"/>
  <c r="E32" i="123" s="1"/>
  <c r="D29" i="124"/>
  <c r="F29" i="124" s="1"/>
  <c r="G16" i="126"/>
  <c r="G48" i="122"/>
  <c r="D55" i="123"/>
  <c r="F55" i="123" s="1"/>
  <c r="G40" i="127"/>
  <c r="F123" i="47"/>
  <c r="D57" i="122"/>
  <c r="F57" i="122" s="1"/>
  <c r="G58" i="123"/>
  <c r="C62" i="123"/>
  <c r="E62" i="123" s="1"/>
  <c r="C51" i="125"/>
  <c r="E51" i="125" s="1"/>
  <c r="F104" i="47"/>
  <c r="G15" i="124"/>
  <c r="F69" i="47"/>
  <c r="D55" i="127"/>
  <c r="F55" i="127" s="1"/>
  <c r="C38" i="127"/>
  <c r="E38" i="127" s="1"/>
  <c r="G52" i="126"/>
  <c r="G66" i="123"/>
  <c r="G23" i="123"/>
  <c r="G63" i="122"/>
  <c r="C57" i="127"/>
  <c r="E57" i="127" s="1"/>
  <c r="D58" i="127"/>
  <c r="F58" i="127" s="1"/>
  <c r="D64" i="127"/>
  <c r="F64" i="127" s="1"/>
  <c r="D59" i="122"/>
  <c r="F59" i="122" s="1"/>
  <c r="D37" i="127"/>
  <c r="F37" i="127" s="1"/>
  <c r="F24" i="47"/>
  <c r="F15" i="47"/>
  <c r="G29" i="126"/>
  <c r="G38" i="127"/>
  <c r="G9" i="122"/>
  <c r="C55" i="123"/>
  <c r="E55" i="123"/>
  <c r="C52" i="126"/>
  <c r="E52" i="126"/>
  <c r="G25" i="127"/>
  <c r="C18" i="127"/>
  <c r="E18" i="127" s="1"/>
  <c r="G55" i="124"/>
  <c r="G52" i="123"/>
  <c r="F131" i="47"/>
  <c r="D19" i="122"/>
  <c r="F19" i="122" s="1"/>
  <c r="D56" i="124"/>
  <c r="F56" i="124" s="1"/>
  <c r="G14" i="124"/>
  <c r="G29" i="125"/>
  <c r="D24" i="127"/>
  <c r="F24" i="127" s="1"/>
  <c r="G18" i="127"/>
  <c r="G25" i="124"/>
  <c r="G13" i="125"/>
  <c r="D64" i="124"/>
  <c r="F64" i="124" s="1"/>
  <c r="G57" i="124"/>
  <c r="G10" i="127"/>
  <c r="G33" i="125"/>
  <c r="G37" i="123"/>
  <c r="D55" i="126"/>
  <c r="F55" i="126" s="1"/>
  <c r="G49" i="125"/>
  <c r="D52" i="125"/>
  <c r="F52" i="125" s="1"/>
  <c r="D26" i="125"/>
  <c r="F26" i="125" s="1"/>
  <c r="F88" i="47"/>
  <c r="D48" i="124"/>
  <c r="F48" i="124" s="1"/>
  <c r="C28" i="125"/>
  <c r="E28" i="125" s="1"/>
  <c r="C41" i="123"/>
  <c r="E41" i="123" s="1"/>
  <c r="C53" i="126"/>
  <c r="E53" i="126" s="1"/>
  <c r="G31" i="127"/>
  <c r="D28" i="124"/>
  <c r="F28" i="124" s="1"/>
  <c r="G65" i="123"/>
  <c r="C36" i="124"/>
  <c r="E36" i="124" s="1"/>
  <c r="F34" i="47"/>
  <c r="G19" i="127"/>
  <c r="D63" i="126"/>
  <c r="F63" i="126" s="1"/>
  <c r="D41" i="126"/>
  <c r="F41" i="126" s="1"/>
  <c r="G8" i="125"/>
  <c r="C21" i="127"/>
  <c r="E21" i="127"/>
  <c r="C43" i="125"/>
  <c r="E43" i="125"/>
  <c r="D41" i="127"/>
  <c r="F41" i="127"/>
  <c r="F75" i="47"/>
  <c r="D30" i="125"/>
  <c r="F30" i="125" s="1"/>
  <c r="G6" i="126"/>
  <c r="D27" i="127"/>
  <c r="F27" i="127" s="1"/>
  <c r="D48" i="126"/>
  <c r="F48" i="126" s="1"/>
  <c r="F133" i="47"/>
  <c r="C25" i="123"/>
  <c r="E25" i="123" s="1"/>
  <c r="D23" i="123"/>
  <c r="F23" i="123" s="1"/>
  <c r="D38" i="122"/>
  <c r="F38" i="122" s="1"/>
  <c r="D39" i="124"/>
  <c r="F39" i="124" s="1"/>
  <c r="D57" i="125"/>
  <c r="F57" i="125" s="1"/>
  <c r="G28" i="124"/>
  <c r="D29" i="122"/>
  <c r="F29" i="122"/>
  <c r="G15" i="122"/>
  <c r="G64" i="127"/>
  <c r="C44" i="127"/>
  <c r="E44" i="127"/>
  <c r="C20" i="125"/>
  <c r="E20" i="125"/>
  <c r="D31" i="123"/>
  <c r="F31" i="123"/>
  <c r="G62" i="123"/>
  <c r="C50" i="124"/>
  <c r="E50" i="124" s="1"/>
  <c r="C22" i="125"/>
  <c r="E22" i="125" s="1"/>
  <c r="C46" i="124"/>
  <c r="E46" i="124" s="1"/>
  <c r="D50" i="122"/>
  <c r="F50" i="122" s="1"/>
  <c r="F115" i="47"/>
  <c r="C24" i="124"/>
  <c r="E24" i="124"/>
  <c r="C24" i="123"/>
  <c r="E24" i="123"/>
  <c r="G13" i="122"/>
  <c r="C62" i="124"/>
  <c r="E62" i="124" s="1"/>
  <c r="G42" i="126"/>
  <c r="G61" i="124"/>
  <c r="C61" i="127"/>
  <c r="E61" i="127" s="1"/>
  <c r="G34" i="123"/>
  <c r="F136" i="47"/>
  <c r="D66" i="126"/>
  <c r="F66" i="126" s="1"/>
  <c r="G12" i="122"/>
  <c r="G3" i="125"/>
  <c r="G48" i="127"/>
  <c r="G32" i="125"/>
  <c r="D34" i="127"/>
  <c r="F34" i="127" s="1"/>
  <c r="G37" i="126"/>
  <c r="G7" i="122"/>
  <c r="G26" i="123"/>
  <c r="C35" i="126"/>
  <c r="E35" i="126"/>
  <c r="F98" i="47"/>
  <c r="G44" i="123"/>
  <c r="D60" i="122"/>
  <c r="F60" i="122"/>
  <c r="F11" i="47"/>
  <c r="F111" i="47"/>
  <c r="D32" i="123"/>
  <c r="F32" i="123"/>
  <c r="C29" i="125"/>
  <c r="E29" i="125"/>
  <c r="C51" i="123"/>
  <c r="E51" i="123"/>
  <c r="C21" i="126"/>
  <c r="E21" i="126"/>
  <c r="C52" i="127"/>
  <c r="E52" i="127"/>
  <c r="C61" i="123"/>
  <c r="E61" i="123"/>
  <c r="C40" i="125"/>
  <c r="E40" i="125"/>
  <c r="G26" i="125"/>
  <c r="D50" i="125"/>
  <c r="F50" i="125" s="1"/>
  <c r="C64" i="124"/>
  <c r="E64" i="124" s="1"/>
  <c r="C65" i="126"/>
  <c r="E65" i="126" s="1"/>
  <c r="D25" i="126"/>
  <c r="F25" i="126" s="1"/>
  <c r="C58" i="124"/>
  <c r="E58" i="124" s="1"/>
  <c r="C45" i="125"/>
  <c r="E45" i="125" s="1"/>
  <c r="D63" i="125"/>
  <c r="F63" i="125" s="1"/>
  <c r="C54" i="125"/>
  <c r="E54" i="125" s="1"/>
  <c r="C49" i="124"/>
  <c r="E49" i="124" s="1"/>
  <c r="C30" i="125"/>
  <c r="E30" i="125" s="1"/>
  <c r="C41" i="126"/>
  <c r="E41" i="126" s="1"/>
  <c r="G38" i="126"/>
  <c r="D52" i="127"/>
  <c r="F52" i="127" s="1"/>
  <c r="D46" i="122"/>
  <c r="F46" i="122" s="1"/>
  <c r="G32" i="126"/>
  <c r="G30" i="125"/>
  <c r="G42" i="124"/>
  <c r="G34" i="126"/>
  <c r="D39" i="126"/>
  <c r="F39" i="126" s="1"/>
  <c r="G4" i="125"/>
  <c r="G33" i="123"/>
  <c r="G11" i="124"/>
  <c r="F58" i="47"/>
  <c r="C44" i="124"/>
  <c r="E44" i="124" s="1"/>
  <c r="C54" i="127"/>
  <c r="E54" i="127" s="1"/>
  <c r="D35" i="127"/>
  <c r="F35" i="127" s="1"/>
  <c r="G49" i="124"/>
  <c r="G25" i="125"/>
  <c r="G18" i="123"/>
  <c r="C34" i="127"/>
  <c r="E34" i="127" s="1"/>
  <c r="C35" i="124"/>
  <c r="E35" i="124" s="1"/>
  <c r="G36" i="127"/>
  <c r="G16" i="127"/>
  <c r="C39" i="127"/>
  <c r="E39" i="127" s="1"/>
  <c r="C31" i="127"/>
  <c r="E31" i="127" s="1"/>
  <c r="G23" i="125"/>
  <c r="D48" i="127"/>
  <c r="F48" i="127" s="1"/>
  <c r="D51" i="127"/>
  <c r="F51" i="127" s="1"/>
  <c r="C30" i="124"/>
  <c r="E30" i="124" s="1"/>
  <c r="G54" i="127"/>
  <c r="G37" i="124"/>
  <c r="G30" i="122"/>
  <c r="G46" i="124"/>
  <c r="G63" i="127"/>
  <c r="G55" i="123"/>
  <c r="D54" i="125"/>
  <c r="F54" i="125" s="1"/>
  <c r="C42" i="126"/>
  <c r="E42" i="126" s="1"/>
  <c r="D53" i="124"/>
  <c r="F53" i="124" s="1"/>
  <c r="C45" i="124"/>
  <c r="E45" i="124" s="1"/>
  <c r="D44" i="122"/>
  <c r="F44" i="122" s="1"/>
  <c r="F27" i="47"/>
  <c r="C50" i="126"/>
  <c r="E50" i="126" s="1"/>
  <c r="C56" i="123"/>
  <c r="E56" i="123" s="1"/>
  <c r="G10" i="125"/>
  <c r="G32" i="127"/>
  <c r="C30" i="127"/>
  <c r="E30" i="127" s="1"/>
  <c r="C34" i="123"/>
  <c r="E34" i="123" s="1"/>
  <c r="D49" i="123"/>
  <c r="F49" i="123" s="1"/>
  <c r="G9" i="125"/>
  <c r="G40" i="124"/>
  <c r="C57" i="123"/>
  <c r="E57" i="123" s="1"/>
  <c r="D42" i="127"/>
  <c r="F42" i="127" s="1"/>
  <c r="G3" i="123"/>
  <c r="G53" i="124"/>
  <c r="G44" i="125"/>
  <c r="C56" i="125"/>
  <c r="E56" i="125"/>
  <c r="G54" i="126"/>
  <c r="C19" i="127"/>
  <c r="E19" i="127" s="1"/>
  <c r="G59" i="125"/>
  <c r="D37" i="123"/>
  <c r="F37" i="123" s="1"/>
  <c r="G49" i="122"/>
  <c r="C28" i="123"/>
  <c r="E28" i="123" s="1"/>
  <c r="G18" i="124"/>
  <c r="G62" i="124"/>
  <c r="D50" i="126"/>
  <c r="F50" i="126" s="1"/>
  <c r="G7" i="124"/>
  <c r="C20" i="123"/>
  <c r="E20" i="123" s="1"/>
  <c r="C49" i="127"/>
  <c r="E49" i="127" s="1"/>
  <c r="F128" i="47"/>
  <c r="G61" i="125"/>
  <c r="C35" i="123"/>
  <c r="E35" i="123" s="1"/>
  <c r="G48" i="125"/>
  <c r="F134" i="47"/>
  <c r="F138" i="47"/>
  <c r="F41" i="47"/>
  <c r="G39" i="126"/>
  <c r="F92" i="47"/>
  <c r="D27" i="123"/>
  <c r="F27" i="123" s="1"/>
  <c r="C65" i="123"/>
  <c r="E65" i="123" s="1"/>
  <c r="F82" i="47"/>
  <c r="F66" i="47"/>
  <c r="D50" i="123"/>
  <c r="F50" i="123" s="1"/>
  <c r="D40" i="123"/>
  <c r="F40" i="123" s="1"/>
  <c r="G60" i="126"/>
  <c r="D60" i="127"/>
  <c r="F60" i="127" s="1"/>
  <c r="G19" i="125"/>
  <c r="G52" i="127"/>
  <c r="D18" i="122"/>
  <c r="F18" i="122" s="1"/>
  <c r="D45" i="122"/>
  <c r="F45" i="122" s="1"/>
  <c r="C29" i="127"/>
  <c r="E29" i="127" s="1"/>
  <c r="G38" i="124"/>
  <c r="F89" i="47"/>
  <c r="G21" i="123"/>
  <c r="D22" i="124"/>
  <c r="F22" i="124" s="1"/>
  <c r="D59" i="123"/>
  <c r="F59" i="123" s="1"/>
  <c r="F127" i="47"/>
  <c r="D43" i="126"/>
  <c r="F43" i="126" s="1"/>
  <c r="D62" i="126"/>
  <c r="F62" i="126" s="1"/>
  <c r="D22" i="127"/>
  <c r="F22" i="127" s="1"/>
  <c r="C33" i="124"/>
  <c r="E33" i="124" s="1"/>
  <c r="F12" i="47"/>
  <c r="C36" i="125"/>
  <c r="E36" i="125" s="1"/>
  <c r="C35" i="127"/>
  <c r="E35" i="127" s="1"/>
  <c r="C38" i="126"/>
  <c r="E38" i="126" s="1"/>
  <c r="G60" i="123"/>
  <c r="G43" i="122"/>
  <c r="D40" i="127"/>
  <c r="F40" i="127" s="1"/>
  <c r="C46" i="125"/>
  <c r="E46" i="125" s="1"/>
  <c r="G50" i="127"/>
  <c r="E2" i="115"/>
  <c r="D58" i="126"/>
  <c r="F58" i="126" s="1"/>
  <c r="G25" i="126"/>
  <c r="D21" i="127"/>
  <c r="F21" i="127" s="1"/>
  <c r="F76" i="47"/>
  <c r="F113" i="47"/>
  <c r="G18" i="122"/>
  <c r="G32" i="122"/>
  <c r="G34" i="122"/>
  <c r="C18" i="124"/>
  <c r="E18" i="124"/>
  <c r="D61" i="126"/>
  <c r="F61" i="126"/>
  <c r="D55" i="125"/>
  <c r="F55" i="125"/>
  <c r="D37" i="124"/>
  <c r="F37" i="124"/>
  <c r="C21" i="123"/>
  <c r="E21" i="123"/>
  <c r="D43" i="127"/>
  <c r="F43" i="127"/>
  <c r="G45" i="125"/>
  <c r="D64" i="123"/>
  <c r="F64" i="123" s="1"/>
  <c r="G27" i="125"/>
  <c r="C66" i="127"/>
  <c r="E66" i="127" s="1"/>
  <c r="D66" i="127"/>
  <c r="F66" i="127" s="1"/>
  <c r="C47" i="125"/>
  <c r="E47" i="125" s="1"/>
  <c r="D63" i="127"/>
  <c r="F63" i="127" s="1"/>
  <c r="D54" i="122"/>
  <c r="F54" i="122" s="1"/>
  <c r="D40" i="125"/>
  <c r="F40" i="125"/>
  <c r="D42" i="125"/>
  <c r="F42" i="125"/>
  <c r="C23" i="127"/>
  <c r="E23" i="127"/>
  <c r="G36" i="122"/>
  <c r="D53" i="125"/>
  <c r="F53" i="125" s="1"/>
  <c r="G19" i="126"/>
  <c r="G52" i="122"/>
  <c r="G59" i="124"/>
  <c r="G34" i="124"/>
  <c r="D52" i="124"/>
  <c r="F52" i="124" s="1"/>
  <c r="C64" i="127"/>
  <c r="E64" i="127" s="1"/>
  <c r="C63" i="123"/>
  <c r="E63" i="123" s="1"/>
  <c r="D33" i="122"/>
  <c r="F33" i="122" s="1"/>
  <c r="F93" i="47"/>
  <c r="G52" i="124"/>
  <c r="F48" i="47"/>
  <c r="F108" i="47"/>
  <c r="G13" i="127"/>
  <c r="D66" i="123"/>
  <c r="F66" i="123" s="1"/>
  <c r="G22" i="125"/>
  <c r="F86" i="47"/>
  <c r="G21" i="125"/>
  <c r="G41" i="123"/>
  <c r="C43" i="127"/>
  <c r="E43" i="127" s="1"/>
  <c r="G56" i="124"/>
  <c r="G51" i="124"/>
  <c r="D49" i="126"/>
  <c r="F49" i="126" s="1"/>
  <c r="D59" i="127"/>
  <c r="F59" i="127" s="1"/>
  <c r="O59" i="127" s="1"/>
  <c r="C53" i="123"/>
  <c r="E53" i="123" s="1"/>
  <c r="N53" i="123" s="1"/>
  <c r="C59" i="125"/>
  <c r="E59" i="125" s="1"/>
  <c r="D25" i="122"/>
  <c r="F25" i="122" s="1"/>
  <c r="C57" i="126"/>
  <c r="E57" i="126" s="1"/>
  <c r="F56" i="47"/>
  <c r="C64" i="126"/>
  <c r="E64" i="126" s="1"/>
  <c r="C36" i="127"/>
  <c r="E36" i="127" s="1"/>
  <c r="F60" i="47"/>
  <c r="D54" i="126"/>
  <c r="F54" i="126" s="1"/>
  <c r="D24" i="126"/>
  <c r="F24" i="126" s="1"/>
  <c r="F57" i="47"/>
  <c r="G51" i="122"/>
  <c r="D38" i="124"/>
  <c r="F38" i="124" s="1"/>
  <c r="Q38" i="124" s="1"/>
  <c r="C46" i="127"/>
  <c r="E46" i="127" s="1"/>
  <c r="L46" i="127" s="1"/>
  <c r="G28" i="126"/>
  <c r="D57" i="124"/>
  <c r="F57" i="124" s="1"/>
  <c r="D32" i="125"/>
  <c r="F32" i="125" s="1"/>
  <c r="C22" i="123"/>
  <c r="E22" i="123" s="1"/>
  <c r="D61" i="127"/>
  <c r="F61" i="127" s="1"/>
  <c r="D31" i="127"/>
  <c r="F31" i="127" s="1"/>
  <c r="G32" i="123"/>
  <c r="G40" i="122"/>
  <c r="G47" i="124"/>
  <c r="D18" i="123"/>
  <c r="F18" i="123"/>
  <c r="C64" i="125"/>
  <c r="E64" i="125"/>
  <c r="D43" i="122"/>
  <c r="F43" i="122"/>
  <c r="D41" i="122"/>
  <c r="F41" i="122"/>
  <c r="D51" i="124"/>
  <c r="F51" i="124"/>
  <c r="D24" i="123"/>
  <c r="F24" i="123"/>
  <c r="F97" i="47"/>
  <c r="G5" i="123"/>
  <c r="C48" i="124"/>
  <c r="E48" i="124"/>
  <c r="F73" i="47"/>
  <c r="D19" i="124"/>
  <c r="F19" i="124" s="1"/>
  <c r="G22" i="127"/>
  <c r="G12" i="125"/>
  <c r="G62" i="127"/>
  <c r="F85" i="47"/>
  <c r="G50" i="126"/>
  <c r="D64" i="122"/>
  <c r="F64" i="122" s="1"/>
  <c r="C57" i="124"/>
  <c r="E57" i="124" s="1"/>
  <c r="G8" i="126"/>
  <c r="D36" i="122"/>
  <c r="F36" i="122" s="1"/>
  <c r="G36" i="126"/>
  <c r="G65" i="125"/>
  <c r="G59" i="127"/>
  <c r="G43" i="126"/>
  <c r="G57" i="123"/>
  <c r="C60" i="127"/>
  <c r="E60" i="127"/>
  <c r="F103" i="47"/>
  <c r="D22" i="123"/>
  <c r="F22" i="123" s="1"/>
  <c r="G14" i="122"/>
  <c r="D33" i="123"/>
  <c r="F33" i="123" s="1"/>
  <c r="P33" i="123" s="1"/>
  <c r="F80" i="47"/>
  <c r="D39" i="123"/>
  <c r="F39" i="123" s="1"/>
  <c r="G42" i="125"/>
  <c r="C55" i="125"/>
  <c r="E55" i="125"/>
  <c r="D18" i="127"/>
  <c r="F18" i="127"/>
  <c r="G10" i="124"/>
  <c r="C61" i="126"/>
  <c r="E61" i="126" s="1"/>
  <c r="G35" i="125"/>
  <c r="F36" i="47"/>
  <c r="F31" i="47"/>
  <c r="D36" i="124"/>
  <c r="F36" i="124" s="1"/>
  <c r="G54" i="122"/>
  <c r="D60" i="126"/>
  <c r="F60" i="126" s="1"/>
  <c r="G10" i="122"/>
  <c r="G22" i="122"/>
  <c r="G21" i="122"/>
  <c r="D58" i="125"/>
  <c r="F58" i="125"/>
  <c r="C44" i="126"/>
  <c r="E44" i="126"/>
  <c r="D36" i="126"/>
  <c r="F36" i="126"/>
  <c r="D19" i="126"/>
  <c r="F19" i="126"/>
  <c r="C54" i="126"/>
  <c r="E54" i="126"/>
  <c r="C43" i="124"/>
  <c r="E43" i="124"/>
  <c r="G31" i="124"/>
  <c r="C60" i="123"/>
  <c r="E60" i="123" s="1"/>
  <c r="D37" i="126"/>
  <c r="F37" i="126" s="1"/>
  <c r="D65" i="122"/>
  <c r="F65" i="122" s="1"/>
  <c r="G39" i="124"/>
  <c r="D26" i="122"/>
  <c r="F26" i="122" s="1"/>
  <c r="C25" i="127"/>
  <c r="E25" i="127" s="1"/>
  <c r="F51" i="47"/>
  <c r="C49" i="123"/>
  <c r="E49" i="123" s="1"/>
  <c r="D44" i="124"/>
  <c r="F44" i="124" s="1"/>
  <c r="G30" i="124"/>
  <c r="G51" i="125"/>
  <c r="G64" i="124"/>
  <c r="F135" i="47"/>
  <c r="G49" i="126"/>
  <c r="C26" i="123"/>
  <c r="E26" i="123" s="1"/>
  <c r="G4" i="126"/>
  <c r="G11" i="126"/>
  <c r="D60" i="125"/>
  <c r="F60" i="125" s="1"/>
  <c r="D54" i="123"/>
  <c r="F54" i="123" s="1"/>
  <c r="C33" i="125"/>
  <c r="E33" i="125" s="1"/>
  <c r="N33" i="125" s="1"/>
  <c r="D43" i="124"/>
  <c r="F43" i="124" s="1"/>
  <c r="O43" i="124" s="1"/>
  <c r="F13" i="47"/>
  <c r="D35" i="122"/>
  <c r="F35" i="122" s="1"/>
  <c r="C56" i="127"/>
  <c r="E56" i="127" s="1"/>
  <c r="G35" i="122"/>
  <c r="C48" i="127"/>
  <c r="E48" i="127" s="1"/>
  <c r="N48" i="127" s="1"/>
  <c r="G35" i="127"/>
  <c r="C28" i="126"/>
  <c r="E28" i="126" s="1"/>
  <c r="G64" i="122"/>
  <c r="G61" i="126"/>
  <c r="G38" i="125"/>
  <c r="F46" i="47"/>
  <c r="G45" i="126"/>
  <c r="D23" i="124"/>
  <c r="F23" i="124"/>
  <c r="F79" i="47"/>
  <c r="C55" i="127"/>
  <c r="E55" i="127" s="1"/>
  <c r="C42" i="127"/>
  <c r="E42" i="127" s="1"/>
  <c r="G15" i="125"/>
  <c r="D54" i="127"/>
  <c r="F54" i="127"/>
  <c r="D20" i="126"/>
  <c r="F20" i="126"/>
  <c r="D33" i="125"/>
  <c r="F33" i="125"/>
  <c r="C37" i="126"/>
  <c r="E37" i="126"/>
  <c r="G27" i="127"/>
  <c r="G10" i="126"/>
  <c r="D45" i="125"/>
  <c r="F45" i="125"/>
  <c r="D36" i="125"/>
  <c r="F36" i="125"/>
  <c r="D61" i="123"/>
  <c r="F61" i="123"/>
  <c r="C26" i="124"/>
  <c r="E26" i="124"/>
  <c r="G63" i="123"/>
  <c r="F126" i="47"/>
  <c r="D40" i="124"/>
  <c r="F40" i="124"/>
  <c r="D55" i="124"/>
  <c r="F55" i="124"/>
  <c r="D56" i="122"/>
  <c r="F56" i="122"/>
  <c r="F74" i="47"/>
  <c r="G11" i="122"/>
  <c r="G13" i="126"/>
  <c r="C64" i="123"/>
  <c r="E64" i="123" s="1"/>
  <c r="G7" i="127"/>
  <c r="G31" i="125"/>
  <c r="F83" i="47"/>
  <c r="D30" i="122"/>
  <c r="F30" i="122" s="1"/>
  <c r="D64" i="126"/>
  <c r="F64" i="126" s="1"/>
  <c r="G56" i="127"/>
  <c r="G26" i="126"/>
  <c r="G55" i="122"/>
  <c r="D47" i="124"/>
  <c r="F47" i="124" s="1"/>
  <c r="D40" i="122"/>
  <c r="F40" i="122" s="1"/>
  <c r="G45" i="123"/>
  <c r="F49" i="47"/>
  <c r="C39" i="123"/>
  <c r="E39" i="123" s="1"/>
  <c r="G61" i="122"/>
  <c r="D38" i="125"/>
  <c r="F38" i="125"/>
  <c r="K38" i="125" s="1"/>
  <c r="C22" i="126"/>
  <c r="E22" i="126"/>
  <c r="F110" i="47"/>
  <c r="D33" i="127"/>
  <c r="F33" i="127" s="1"/>
  <c r="C48" i="125"/>
  <c r="E48" i="125" s="1"/>
  <c r="D59" i="125"/>
  <c r="F59" i="125" s="1"/>
  <c r="D20" i="124"/>
  <c r="F20" i="124" s="1"/>
  <c r="D35" i="126"/>
  <c r="F35" i="126" s="1"/>
  <c r="C37" i="127"/>
  <c r="E37" i="127" s="1"/>
  <c r="C34" i="126"/>
  <c r="E34" i="126" s="1"/>
  <c r="D18" i="125"/>
  <c r="F18" i="125" s="1"/>
  <c r="F95" i="47"/>
  <c r="D32" i="122"/>
  <c r="F32" i="122"/>
  <c r="D28" i="122"/>
  <c r="F28" i="122"/>
  <c r="G61" i="123"/>
  <c r="G54" i="125"/>
  <c r="F118" i="47"/>
  <c r="G58" i="122"/>
  <c r="C51" i="126"/>
  <c r="E51" i="126"/>
  <c r="F94" i="47"/>
  <c r="D46" i="124"/>
  <c r="F46" i="124" s="1"/>
  <c r="D56" i="127"/>
  <c r="F56" i="127" s="1"/>
  <c r="C27" i="127"/>
  <c r="E27" i="127" s="1"/>
  <c r="N27" i="127" s="1"/>
  <c r="D49" i="124"/>
  <c r="F49" i="124" s="1"/>
  <c r="D26" i="123"/>
  <c r="F26" i="123" s="1"/>
  <c r="D29" i="123"/>
  <c r="F29" i="123" s="1"/>
  <c r="D55" i="122"/>
  <c r="F55" i="122" s="1"/>
  <c r="G48" i="126"/>
  <c r="D22" i="126"/>
  <c r="F22" i="126" s="1"/>
  <c r="K22" i="126" s="1"/>
  <c r="C63" i="124"/>
  <c r="E63" i="124" s="1"/>
  <c r="G6" i="124"/>
  <c r="G6" i="123"/>
  <c r="G40" i="125"/>
  <c r="G33" i="127"/>
  <c r="G4" i="127"/>
  <c r="D61" i="124"/>
  <c r="F61" i="124" s="1"/>
  <c r="C27" i="125"/>
  <c r="E27" i="125" s="1"/>
  <c r="G52" i="125"/>
  <c r="G56" i="125"/>
  <c r="D48" i="122"/>
  <c r="F48" i="122" s="1"/>
  <c r="F33" i="47"/>
  <c r="D23" i="125"/>
  <c r="F23" i="125"/>
  <c r="C47" i="124"/>
  <c r="E47" i="124"/>
  <c r="L47" i="124" s="1"/>
  <c r="G17" i="124"/>
  <c r="G64" i="125"/>
  <c r="D28" i="126"/>
  <c r="F28" i="126"/>
  <c r="D61" i="122"/>
  <c r="F61" i="122"/>
  <c r="G5" i="127"/>
  <c r="G50" i="122"/>
  <c r="D34" i="122"/>
  <c r="F34" i="122"/>
  <c r="C65" i="124"/>
  <c r="E65" i="124"/>
  <c r="G55" i="127"/>
  <c r="D30" i="124"/>
  <c r="F30" i="124" s="1"/>
  <c r="G48" i="123"/>
  <c r="G54" i="123"/>
  <c r="C65" i="127"/>
  <c r="E65" i="127" s="1"/>
  <c r="G37" i="127"/>
  <c r="G32" i="124"/>
  <c r="C18" i="126"/>
  <c r="E18" i="126" s="1"/>
  <c r="N18" i="126" s="1"/>
  <c r="F100" i="47"/>
  <c r="C57" i="125"/>
  <c r="E57" i="125" s="1"/>
  <c r="D34" i="123"/>
  <c r="F34" i="123" s="1"/>
  <c r="D41" i="124"/>
  <c r="F41" i="124" s="1"/>
  <c r="G9" i="123"/>
  <c r="G8" i="123"/>
  <c r="C46" i="126"/>
  <c r="E46" i="126" s="1"/>
  <c r="C32" i="126"/>
  <c r="E32" i="126" s="1"/>
  <c r="D19" i="123"/>
  <c r="F19" i="123" s="1"/>
  <c r="G24" i="122"/>
  <c r="G60" i="125"/>
  <c r="F44" i="47"/>
  <c r="G19" i="124"/>
  <c r="F124" i="47"/>
  <c r="G6" i="122"/>
  <c r="C18" i="123"/>
  <c r="E18" i="123" s="1"/>
  <c r="C60" i="125"/>
  <c r="E60" i="125" s="1"/>
  <c r="N60" i="125" s="1"/>
  <c r="C29" i="123"/>
  <c r="E29" i="123" s="1"/>
  <c r="D56" i="125"/>
  <c r="F56" i="125" s="1"/>
  <c r="D56" i="126"/>
  <c r="F56" i="126" s="1"/>
  <c r="G59" i="126"/>
  <c r="F50" i="47"/>
  <c r="G21" i="127"/>
  <c r="G34" i="125"/>
  <c r="G41" i="125"/>
  <c r="G46" i="123"/>
  <c r="G14" i="126"/>
  <c r="C33" i="126"/>
  <c r="E33" i="126" s="1"/>
  <c r="D29" i="126"/>
  <c r="F29" i="126" s="1"/>
  <c r="G58" i="126"/>
  <c r="G16" i="123"/>
  <c r="G46" i="125"/>
  <c r="C32" i="124"/>
  <c r="E32" i="124" s="1"/>
  <c r="D36" i="127"/>
  <c r="F36" i="127" s="1"/>
  <c r="C40" i="127"/>
  <c r="E40" i="127" s="1"/>
  <c r="G31" i="122"/>
  <c r="D49" i="125"/>
  <c r="F49" i="125" s="1"/>
  <c r="G29" i="124"/>
  <c r="G54" i="124"/>
  <c r="G3" i="124"/>
  <c r="F55" i="47"/>
  <c r="F35" i="47"/>
  <c r="D20" i="123"/>
  <c r="F20" i="123"/>
  <c r="C47" i="126"/>
  <c r="E47" i="126"/>
  <c r="L47" i="126" s="1"/>
  <c r="C54" i="124"/>
  <c r="E54" i="124"/>
  <c r="C29" i="124"/>
  <c r="E29" i="124"/>
  <c r="D62" i="127"/>
  <c r="F62" i="127"/>
  <c r="C66" i="124"/>
  <c r="E66" i="124"/>
  <c r="M66" i="124" s="1"/>
  <c r="F29" i="47"/>
  <c r="G27" i="124"/>
  <c r="G66" i="126"/>
  <c r="G42" i="123"/>
  <c r="F112" i="47"/>
  <c r="G43" i="127"/>
  <c r="G24" i="123"/>
  <c r="G14" i="127"/>
  <c r="D41" i="123"/>
  <c r="F41" i="123"/>
  <c r="F78" i="47"/>
  <c r="C59" i="127"/>
  <c r="E59" i="127" s="1"/>
  <c r="D51" i="125"/>
  <c r="F51" i="125" s="1"/>
  <c r="C58" i="127"/>
  <c r="E58" i="127" s="1"/>
  <c r="D18" i="126"/>
  <c r="F18" i="126" s="1"/>
  <c r="F14" i="47"/>
  <c r="C40" i="126"/>
  <c r="E40" i="126"/>
  <c r="C62" i="125"/>
  <c r="E62" i="125"/>
  <c r="G44" i="126"/>
  <c r="F42" i="47"/>
  <c r="F65" i="47"/>
  <c r="C58" i="126"/>
  <c r="E58" i="126" s="1"/>
  <c r="C54" i="123"/>
  <c r="E54" i="123" s="1"/>
  <c r="C26" i="125"/>
  <c r="E26" i="125" s="1"/>
  <c r="F101" i="47"/>
  <c r="G45" i="122"/>
  <c r="D31" i="124"/>
  <c r="F31" i="124" s="1"/>
  <c r="C27" i="126"/>
  <c r="E27" i="126" s="1"/>
  <c r="F96" i="47"/>
  <c r="D42" i="122"/>
  <c r="F42" i="122" s="1"/>
  <c r="D47" i="126"/>
  <c r="F47" i="126" s="1"/>
  <c r="K47" i="126" s="1"/>
  <c r="D31" i="125"/>
  <c r="F31" i="125" s="1"/>
  <c r="F63" i="47"/>
  <c r="C39" i="126"/>
  <c r="E39" i="126" s="1"/>
  <c r="F37" i="47"/>
  <c r="D40" i="126"/>
  <c r="F40" i="126"/>
  <c r="C63" i="125"/>
  <c r="E63" i="125"/>
  <c r="D47" i="125"/>
  <c r="F47" i="125"/>
  <c r="D65" i="125"/>
  <c r="F65" i="125"/>
  <c r="G47" i="126"/>
  <c r="D35" i="124"/>
  <c r="F35" i="124" s="1"/>
  <c r="D35" i="123"/>
  <c r="F35" i="123" s="1"/>
  <c r="F16" i="47"/>
  <c r="F62" i="47"/>
  <c r="G33" i="122"/>
  <c r="F39" i="47"/>
  <c r="G62" i="125"/>
  <c r="G9" i="127"/>
  <c r="D52" i="122"/>
  <c r="F52" i="122" s="1"/>
  <c r="G43" i="124"/>
  <c r="G63" i="124"/>
  <c r="D34" i="125"/>
  <c r="F34" i="125" s="1"/>
  <c r="G19" i="123"/>
  <c r="C31" i="126"/>
  <c r="E31" i="126"/>
  <c r="G38" i="123"/>
  <c r="D41" i="125"/>
  <c r="F41" i="125" s="1"/>
  <c r="G47" i="127"/>
  <c r="G53" i="123"/>
  <c r="G33" i="124"/>
  <c r="F125" i="47"/>
  <c r="G4" i="122"/>
  <c r="C62" i="126"/>
  <c r="E62" i="126" s="1"/>
  <c r="D34" i="126"/>
  <c r="F34" i="126" s="1"/>
  <c r="P34" i="126" s="1"/>
  <c r="G39" i="123"/>
  <c r="G26" i="124"/>
  <c r="G40" i="123"/>
  <c r="D31" i="122"/>
  <c r="F31" i="122" s="1"/>
  <c r="G57" i="126"/>
  <c r="F122" i="47"/>
  <c r="C34" i="125"/>
  <c r="E34" i="125" s="1"/>
  <c r="C66" i="123"/>
  <c r="E66" i="123" s="1"/>
  <c r="D18" i="124"/>
  <c r="F18" i="124" s="1"/>
  <c r="G13" i="123"/>
  <c r="G17" i="126"/>
  <c r="G16" i="122"/>
  <c r="D45" i="127"/>
  <c r="F45" i="127" s="1"/>
  <c r="G66" i="122"/>
  <c r="D48" i="125"/>
  <c r="F48" i="125" s="1"/>
  <c r="F129" i="47"/>
  <c r="G35" i="123"/>
  <c r="G51" i="123"/>
  <c r="F45" i="47"/>
  <c r="G37" i="122"/>
  <c r="D23" i="122"/>
  <c r="F23" i="122"/>
  <c r="F17" i="47"/>
  <c r="D66" i="125"/>
  <c r="F66" i="125" s="1"/>
  <c r="F67" i="47"/>
  <c r="F71" i="47"/>
  <c r="G22" i="123"/>
  <c r="C21" i="124"/>
  <c r="E21" i="124" s="1"/>
  <c r="D24" i="124"/>
  <c r="F24" i="124" s="1"/>
  <c r="C29" i="126"/>
  <c r="E29" i="126" s="1"/>
  <c r="C41" i="125"/>
  <c r="E41" i="125" s="1"/>
  <c r="C52" i="123"/>
  <c r="E52" i="123" s="1"/>
  <c r="L52" i="123" s="1"/>
  <c r="D59" i="124"/>
  <c r="F59" i="124" s="1"/>
  <c r="G22" i="124"/>
  <c r="D56" i="123"/>
  <c r="F56" i="123" s="1"/>
  <c r="D53" i="123"/>
  <c r="F53" i="123" s="1"/>
  <c r="G6" i="127"/>
  <c r="C38" i="124"/>
  <c r="E38" i="124" s="1"/>
  <c r="C31" i="125"/>
  <c r="E31" i="125" s="1"/>
  <c r="C38" i="125"/>
  <c r="E38" i="125" s="1"/>
  <c r="C61" i="124"/>
  <c r="E61" i="124" s="1"/>
  <c r="C39" i="124"/>
  <c r="E39" i="124" s="1"/>
  <c r="D21" i="124"/>
  <c r="F21" i="124" s="1"/>
  <c r="P21" i="124" s="1"/>
  <c r="G45" i="124"/>
  <c r="D60" i="124"/>
  <c r="F60" i="124" s="1"/>
  <c r="G49" i="123"/>
  <c r="F26" i="47"/>
  <c r="G7" i="123"/>
  <c r="F81" i="47"/>
  <c r="C51" i="124"/>
  <c r="E51" i="124" s="1"/>
  <c r="D28" i="125"/>
  <c r="F28" i="125" s="1"/>
  <c r="C21" i="125"/>
  <c r="E21" i="125" s="1"/>
  <c r="C32" i="127"/>
  <c r="E32" i="127" s="1"/>
  <c r="C45" i="126"/>
  <c r="E45" i="126" s="1"/>
  <c r="C33" i="127"/>
  <c r="E33" i="127" s="1"/>
  <c r="C27" i="123"/>
  <c r="E27" i="123" s="1"/>
  <c r="F137" i="47"/>
  <c r="G28" i="123"/>
  <c r="D57" i="123"/>
  <c r="F57" i="123" s="1"/>
  <c r="G19" i="122"/>
  <c r="F21" i="47"/>
  <c r="F32" i="47"/>
  <c r="D45" i="126"/>
  <c r="F45" i="126"/>
  <c r="F119" i="47"/>
  <c r="G36" i="125"/>
  <c r="C53" i="127"/>
  <c r="E53" i="127"/>
  <c r="D53" i="126"/>
  <c r="F53" i="126"/>
  <c r="D50" i="127"/>
  <c r="F50" i="127"/>
  <c r="G30" i="127"/>
  <c r="BD6" i="131"/>
  <c r="B6" i="131"/>
  <c r="BN6" i="131"/>
  <c r="BL6" i="131"/>
  <c r="BE6" i="131"/>
  <c r="BM6" i="131"/>
  <c r="BC6" i="131"/>
  <c r="C6" i="131"/>
  <c r="B6" i="128"/>
  <c r="B27" i="131"/>
  <c r="BE27" i="131"/>
  <c r="BN27" i="131"/>
  <c r="C27" i="131"/>
  <c r="BD27" i="131"/>
  <c r="BL27" i="131"/>
  <c r="BM27" i="131"/>
  <c r="BC27" i="131"/>
  <c r="B27" i="128"/>
  <c r="I105" i="131"/>
  <c r="T105" i="131"/>
  <c r="H105" i="131"/>
  <c r="AU105" i="131"/>
  <c r="B105" i="131"/>
  <c r="U105" i="131"/>
  <c r="L105" i="131"/>
  <c r="AD105" i="131"/>
  <c r="P105" i="131"/>
  <c r="AV105" i="131"/>
  <c r="G105" i="131"/>
  <c r="E105" i="131"/>
  <c r="AT105" i="131"/>
  <c r="AB105" i="131"/>
  <c r="BC105" i="131"/>
  <c r="F105" i="131"/>
  <c r="C105" i="131"/>
  <c r="BN105" i="131"/>
  <c r="S105" i="131"/>
  <c r="J105" i="131"/>
  <c r="M105" i="131"/>
  <c r="AL105" i="131"/>
  <c r="AK105" i="131"/>
  <c r="BL105" i="131"/>
  <c r="AC105" i="131"/>
  <c r="Q105" i="131"/>
  <c r="BM105" i="131"/>
  <c r="BE105" i="131"/>
  <c r="BD105" i="131"/>
  <c r="N105" i="131"/>
  <c r="O105" i="131"/>
  <c r="AM105" i="131"/>
  <c r="BD129" i="131"/>
  <c r="P129" i="131"/>
  <c r="H129" i="131"/>
  <c r="I129" i="131"/>
  <c r="N129" i="131"/>
  <c r="M129" i="131"/>
  <c r="T129" i="131"/>
  <c r="J129" i="131"/>
  <c r="BN129" i="131"/>
  <c r="B129" i="131"/>
  <c r="G129" i="131"/>
  <c r="F129" i="131"/>
  <c r="E129" i="131"/>
  <c r="BL129" i="131"/>
  <c r="AV129" i="131"/>
  <c r="O129" i="131"/>
  <c r="U129" i="131"/>
  <c r="BM129" i="131"/>
  <c r="AT129" i="131"/>
  <c r="BC129" i="131"/>
  <c r="AM129" i="131"/>
  <c r="S129" i="131"/>
  <c r="Q129" i="131"/>
  <c r="AL129" i="131"/>
  <c r="C129" i="131"/>
  <c r="AU129" i="131"/>
  <c r="AC129" i="131"/>
  <c r="AD129" i="131"/>
  <c r="BE129" i="131"/>
  <c r="AK129" i="131"/>
  <c r="AB129" i="131"/>
  <c r="L129" i="131"/>
  <c r="BL48" i="131"/>
  <c r="I48" i="131"/>
  <c r="H48" i="131"/>
  <c r="L48" i="131"/>
  <c r="AV48" i="131"/>
  <c r="F48" i="131"/>
  <c r="E48" i="131"/>
  <c r="BC48" i="131"/>
  <c r="AC48" i="131"/>
  <c r="B48" i="131"/>
  <c r="AD48" i="131"/>
  <c r="M48" i="131"/>
  <c r="Q48" i="131"/>
  <c r="N48" i="131"/>
  <c r="C48" i="131"/>
  <c r="J48" i="131"/>
  <c r="AM48" i="131"/>
  <c r="U48" i="131"/>
  <c r="AK48" i="131"/>
  <c r="P48" i="131"/>
  <c r="BD48" i="131"/>
  <c r="AU48" i="131"/>
  <c r="BE48" i="131"/>
  <c r="BM48" i="131"/>
  <c r="O48" i="131"/>
  <c r="AB48" i="131"/>
  <c r="AT48" i="131"/>
  <c r="G48" i="131"/>
  <c r="AL48" i="131"/>
  <c r="S48" i="131"/>
  <c r="BN48" i="131"/>
  <c r="T48" i="131"/>
  <c r="H60" i="131"/>
  <c r="AL60" i="131"/>
  <c r="I60" i="131"/>
  <c r="BC60" i="131"/>
  <c r="F60" i="131"/>
  <c r="Q60" i="131"/>
  <c r="P60" i="131"/>
  <c r="BN60" i="131"/>
  <c r="BL60" i="131"/>
  <c r="E60" i="131"/>
  <c r="U60" i="131"/>
  <c r="T60" i="131"/>
  <c r="L60" i="131"/>
  <c r="AT60" i="131"/>
  <c r="AM60" i="131"/>
  <c r="G60" i="131"/>
  <c r="C60" i="131"/>
  <c r="AB60" i="131"/>
  <c r="M60" i="131"/>
  <c r="AC60" i="131"/>
  <c r="B60" i="131"/>
  <c r="O60" i="131"/>
  <c r="AV60" i="131"/>
  <c r="J60" i="131"/>
  <c r="BD60" i="131"/>
  <c r="AU60" i="131"/>
  <c r="S60" i="131"/>
  <c r="AK60" i="131"/>
  <c r="BE60" i="131"/>
  <c r="AD60" i="131"/>
  <c r="BM60" i="131"/>
  <c r="N60" i="131"/>
  <c r="I112" i="131"/>
  <c r="H112" i="131"/>
  <c r="BN112" i="131"/>
  <c r="AU112" i="131"/>
  <c r="AB112" i="131"/>
  <c r="AM112" i="131"/>
  <c r="AK112" i="131"/>
  <c r="BL112" i="131"/>
  <c r="BM112" i="131"/>
  <c r="BE112" i="131"/>
  <c r="M112" i="131"/>
  <c r="L112" i="131"/>
  <c r="AC112" i="131"/>
  <c r="G112" i="131"/>
  <c r="U112" i="131"/>
  <c r="J112" i="131"/>
  <c r="Q112" i="131"/>
  <c r="C112" i="131"/>
  <c r="F112" i="131"/>
  <c r="AT112" i="131"/>
  <c r="AD112" i="131"/>
  <c r="BD112" i="131"/>
  <c r="BC112" i="131"/>
  <c r="AL112" i="131"/>
  <c r="S112" i="131"/>
  <c r="AV112" i="131"/>
  <c r="P112" i="131"/>
  <c r="T112" i="131"/>
  <c r="O112" i="131"/>
  <c r="B112" i="131"/>
  <c r="E112" i="131"/>
  <c r="N112" i="131"/>
  <c r="AK96" i="131"/>
  <c r="H96" i="131"/>
  <c r="L96" i="131"/>
  <c r="J96" i="131"/>
  <c r="I96" i="131"/>
  <c r="T96" i="131"/>
  <c r="AB96" i="131"/>
  <c r="AM96" i="131"/>
  <c r="Q96" i="131"/>
  <c r="AC96" i="131"/>
  <c r="P96" i="131"/>
  <c r="BL96" i="131"/>
  <c r="S96" i="131"/>
  <c r="U96" i="131"/>
  <c r="BC96" i="131"/>
  <c r="BD96" i="131"/>
  <c r="G96" i="131"/>
  <c r="BN96" i="131"/>
  <c r="B96" i="131"/>
  <c r="O96" i="131"/>
  <c r="F96" i="131"/>
  <c r="E96" i="131"/>
  <c r="AU96" i="131"/>
  <c r="BE96" i="131"/>
  <c r="AL96" i="131"/>
  <c r="C96" i="131"/>
  <c r="AT96" i="131"/>
  <c r="BM96" i="131"/>
  <c r="N96" i="131"/>
  <c r="M96" i="131"/>
  <c r="AV96" i="131"/>
  <c r="AD96" i="131"/>
  <c r="A501" i="61"/>
  <c r="AI135" i="47"/>
  <c r="AK135" i="47"/>
  <c r="AJ135" i="47"/>
  <c r="AK137" i="47"/>
  <c r="AI137" i="47"/>
  <c r="AJ137" i="47"/>
  <c r="A509" i="61"/>
  <c r="AJ106" i="47"/>
  <c r="AK106" i="47"/>
  <c r="A385" i="61"/>
  <c r="AI106" i="47"/>
  <c r="AK81" i="47"/>
  <c r="A285" i="61"/>
  <c r="AJ81" i="47"/>
  <c r="AI81" i="47"/>
  <c r="AI114" i="47"/>
  <c r="AJ114" i="47"/>
  <c r="A417" i="61"/>
  <c r="AK114" i="47"/>
  <c r="AK69" i="47"/>
  <c r="AI69" i="47"/>
  <c r="AJ69" i="47"/>
  <c r="A237" i="61"/>
  <c r="AJ94" i="47"/>
  <c r="A337" i="61"/>
  <c r="AI94" i="47"/>
  <c r="AK94" i="47"/>
  <c r="A201" i="61"/>
  <c r="AI60" i="47"/>
  <c r="AK60" i="47"/>
  <c r="AJ60" i="47"/>
  <c r="AJ50" i="47"/>
  <c r="AK50" i="47"/>
  <c r="A161" i="61"/>
  <c r="AI50" i="47"/>
  <c r="A365" i="61"/>
  <c r="AI101" i="47"/>
  <c r="AJ101" i="47"/>
  <c r="AK101" i="47"/>
  <c r="AK76" i="47"/>
  <c r="A265" i="61"/>
  <c r="AI76" i="47"/>
  <c r="AJ76" i="47"/>
  <c r="AJ61" i="47"/>
  <c r="AI61" i="47"/>
  <c r="AK61" i="47"/>
  <c r="A205" i="61"/>
  <c r="AI63" i="47"/>
  <c r="AJ63" i="47"/>
  <c r="AK63" i="47"/>
  <c r="A213" i="61"/>
  <c r="AJ48" i="47"/>
  <c r="AI48" i="47"/>
  <c r="A153" i="61"/>
  <c r="AK48" i="47"/>
  <c r="B3" i="131"/>
  <c r="BN3" i="131"/>
  <c r="BL3" i="131"/>
  <c r="BD3" i="131"/>
  <c r="BE3" i="131"/>
  <c r="C3" i="131"/>
  <c r="BC3" i="131"/>
  <c r="BM3" i="131"/>
  <c r="AI77" i="47"/>
  <c r="AJ77" i="47"/>
  <c r="AK77" i="47"/>
  <c r="A269" i="61"/>
  <c r="AI122" i="47"/>
  <c r="AK122" i="47"/>
  <c r="A449" i="61"/>
  <c r="AJ122" i="47"/>
  <c r="AI128" i="47"/>
  <c r="AK128" i="47"/>
  <c r="AJ128" i="47"/>
  <c r="A473" i="61"/>
  <c r="AJ88" i="47"/>
  <c r="AI88" i="47"/>
  <c r="AK88" i="47"/>
  <c r="A313" i="61"/>
  <c r="A133" i="61"/>
  <c r="AI43" i="47"/>
  <c r="AJ43" i="47"/>
  <c r="AK43" i="47"/>
  <c r="AJ118" i="47"/>
  <c r="A433" i="61"/>
  <c r="AI118" i="47"/>
  <c r="AK118" i="47"/>
  <c r="AI119" i="47"/>
  <c r="AJ119" i="47"/>
  <c r="AK119" i="47"/>
  <c r="A437" i="61"/>
  <c r="AK136" i="47"/>
  <c r="A505" i="61"/>
  <c r="AI136" i="47"/>
  <c r="AJ136" i="47"/>
  <c r="AI83" i="47"/>
  <c r="A293" i="61"/>
  <c r="AJ83" i="47"/>
  <c r="AK83" i="47"/>
  <c r="AJ80" i="47"/>
  <c r="AI80" i="47"/>
  <c r="AK80" i="47"/>
  <c r="A281" i="61"/>
  <c r="AK90" i="47"/>
  <c r="AJ90" i="47"/>
  <c r="AI90" i="47"/>
  <c r="A321" i="61"/>
  <c r="AK71" i="47"/>
  <c r="AJ71" i="47"/>
  <c r="A245" i="61"/>
  <c r="AI71" i="47"/>
  <c r="AJ98" i="47"/>
  <c r="A353" i="61"/>
  <c r="AI98" i="47"/>
  <c r="AK98" i="47"/>
  <c r="AK59" i="47"/>
  <c r="AI59" i="47"/>
  <c r="AJ59" i="47"/>
  <c r="A197" i="61"/>
  <c r="A305" i="61"/>
  <c r="AJ86" i="47"/>
  <c r="AI86" i="47"/>
  <c r="AK86" i="47"/>
  <c r="AI127" i="47"/>
  <c r="AK127" i="47"/>
  <c r="AJ127" i="47"/>
  <c r="A469" i="61"/>
  <c r="AK57" i="47"/>
  <c r="A189" i="61"/>
  <c r="AJ57" i="47"/>
  <c r="AI57" i="47"/>
  <c r="AJ46" i="47"/>
  <c r="AI46" i="47"/>
  <c r="AK46" i="47"/>
  <c r="A145" i="61"/>
  <c r="AI93" i="47"/>
  <c r="AK93" i="47"/>
  <c r="A333" i="61"/>
  <c r="AJ93" i="47"/>
  <c r="AJ78" i="47"/>
  <c r="AI78" i="47"/>
  <c r="AK78" i="47"/>
  <c r="A273" i="61"/>
  <c r="A233" i="61"/>
  <c r="AI68" i="47"/>
  <c r="AK68" i="47"/>
  <c r="AJ68" i="47"/>
  <c r="A317" i="61"/>
  <c r="AJ89" i="47"/>
  <c r="AK89" i="47"/>
  <c r="AI89" i="47"/>
  <c r="AI75" i="47"/>
  <c r="AJ75" i="47"/>
  <c r="A261" i="61"/>
  <c r="AK75" i="47"/>
  <c r="AI100" i="47"/>
  <c r="A361" i="61"/>
  <c r="AJ100" i="47"/>
  <c r="AK100" i="47"/>
  <c r="AI95" i="47"/>
  <c r="AJ95" i="47"/>
  <c r="AK95" i="47"/>
  <c r="A341" i="61"/>
  <c r="AK85" i="47"/>
  <c r="A301" i="61"/>
  <c r="AI85" i="47"/>
  <c r="AJ85" i="47"/>
  <c r="AJ87" i="47"/>
  <c r="A309" i="61"/>
  <c r="AI87" i="47"/>
  <c r="AK87" i="47"/>
  <c r="AJ134" i="47"/>
  <c r="A497" i="61"/>
  <c r="AK134" i="47"/>
  <c r="AI134" i="47"/>
  <c r="AK54" i="47"/>
  <c r="AI54" i="47"/>
  <c r="A177" i="61"/>
  <c r="AJ54" i="47"/>
  <c r="AI109" i="47"/>
  <c r="AJ109" i="47"/>
  <c r="AK109" i="47"/>
  <c r="A397" i="61"/>
  <c r="AK117" i="47"/>
  <c r="A429" i="61"/>
  <c r="AI117" i="47"/>
  <c r="AJ117" i="47"/>
  <c r="AI41" i="47"/>
  <c r="AJ41" i="47"/>
  <c r="A125" i="61"/>
  <c r="AK41" i="47"/>
  <c r="AK111" i="47"/>
  <c r="A405" i="61"/>
  <c r="AJ111" i="47"/>
  <c r="AI111" i="47"/>
  <c r="AJ123" i="47"/>
  <c r="AI123" i="47"/>
  <c r="A453" i="61"/>
  <c r="AK123" i="47"/>
  <c r="AK49" i="47"/>
  <c r="AJ49" i="47"/>
  <c r="A157" i="61"/>
  <c r="AI49" i="47"/>
  <c r="A185" i="61"/>
  <c r="AK56" i="47"/>
  <c r="AI56" i="47"/>
  <c r="AJ56" i="47"/>
  <c r="BC45" i="131"/>
  <c r="O45" i="131"/>
  <c r="H45" i="131"/>
  <c r="I45" i="131"/>
  <c r="AC45" i="131"/>
  <c r="BD45" i="131"/>
  <c r="AV45" i="131"/>
  <c r="B45" i="131"/>
  <c r="AU45" i="131"/>
  <c r="U45" i="131"/>
  <c r="AM45" i="131"/>
  <c r="S45" i="131"/>
  <c r="BN45" i="131"/>
  <c r="AK45" i="131"/>
  <c r="Q45" i="131"/>
  <c r="BE45" i="131"/>
  <c r="AB45" i="131"/>
  <c r="M45" i="131"/>
  <c r="C45" i="131"/>
  <c r="T45" i="131"/>
  <c r="F45" i="131"/>
  <c r="L45" i="131"/>
  <c r="BL45" i="131"/>
  <c r="G45" i="131"/>
  <c r="P45" i="131"/>
  <c r="E45" i="131"/>
  <c r="AD45" i="131"/>
  <c r="BM45" i="131"/>
  <c r="AT45" i="131"/>
  <c r="AL45" i="131"/>
  <c r="J45" i="131"/>
  <c r="N45" i="131"/>
  <c r="B11" i="128"/>
  <c r="Q90" i="131"/>
  <c r="H90" i="131"/>
  <c r="N90" i="131"/>
  <c r="I90" i="131"/>
  <c r="BM90" i="131"/>
  <c r="G90" i="131"/>
  <c r="AB90" i="131"/>
  <c r="BC90" i="131"/>
  <c r="AM90" i="131"/>
  <c r="B90" i="131"/>
  <c r="AU90" i="131"/>
  <c r="O90" i="131"/>
  <c r="AV90" i="131"/>
  <c r="BN90" i="131"/>
  <c r="AD90" i="131"/>
  <c r="BE90" i="131"/>
  <c r="AT90" i="131"/>
  <c r="E90" i="131"/>
  <c r="AL90" i="131"/>
  <c r="AK90" i="131"/>
  <c r="S90" i="131"/>
  <c r="P90" i="131"/>
  <c r="L90" i="131"/>
  <c r="U90" i="131"/>
  <c r="J90" i="131"/>
  <c r="BD90" i="131"/>
  <c r="AC90" i="131"/>
  <c r="BL90" i="131"/>
  <c r="T90" i="131"/>
  <c r="C90" i="131"/>
  <c r="M90" i="131"/>
  <c r="F90" i="131"/>
  <c r="BD38" i="131"/>
  <c r="I38" i="131"/>
  <c r="H38" i="131"/>
  <c r="U38" i="131"/>
  <c r="BM38" i="131"/>
  <c r="AT38" i="131"/>
  <c r="BN38" i="131"/>
  <c r="AV38" i="131"/>
  <c r="T38" i="131"/>
  <c r="E38" i="131"/>
  <c r="AM38" i="131"/>
  <c r="AL38" i="131"/>
  <c r="AC38" i="131"/>
  <c r="AB38" i="131"/>
  <c r="AU38" i="131"/>
  <c r="J38" i="131"/>
  <c r="F38" i="131"/>
  <c r="L38" i="131"/>
  <c r="AK38" i="131"/>
  <c r="G38" i="131"/>
  <c r="S38" i="131"/>
  <c r="O38" i="131"/>
  <c r="B38" i="131"/>
  <c r="C38" i="131"/>
  <c r="P38" i="131"/>
  <c r="BE38" i="131"/>
  <c r="BC38" i="131"/>
  <c r="N38" i="131"/>
  <c r="Q38" i="131"/>
  <c r="AD38" i="131"/>
  <c r="M38" i="131"/>
  <c r="BL38" i="131"/>
  <c r="I77" i="131"/>
  <c r="G77" i="131"/>
  <c r="S77" i="131"/>
  <c r="BM77" i="131"/>
  <c r="H77" i="131"/>
  <c r="AB77" i="131"/>
  <c r="BN77" i="131"/>
  <c r="F77" i="131"/>
  <c r="AL77" i="131"/>
  <c r="N77" i="131"/>
  <c r="BD77" i="131"/>
  <c r="AM77" i="131"/>
  <c r="Q77" i="131"/>
  <c r="C77" i="131"/>
  <c r="AT77" i="131"/>
  <c r="E77" i="131"/>
  <c r="BC77" i="131"/>
  <c r="BE77" i="131"/>
  <c r="AK77" i="131"/>
  <c r="AU77" i="131"/>
  <c r="B77" i="131"/>
  <c r="AV77" i="131"/>
  <c r="AD77" i="131"/>
  <c r="P77" i="131"/>
  <c r="AC77" i="131"/>
  <c r="U77" i="131"/>
  <c r="O77" i="131"/>
  <c r="L77" i="131"/>
  <c r="M77" i="131"/>
  <c r="BL77" i="131"/>
  <c r="J77" i="131"/>
  <c r="T77" i="131"/>
  <c r="H119" i="131"/>
  <c r="BM119" i="131"/>
  <c r="I119" i="131"/>
  <c r="O119" i="131"/>
  <c r="BE119" i="131"/>
  <c r="N119" i="131"/>
  <c r="AK119" i="131"/>
  <c r="BL119" i="131"/>
  <c r="Q119" i="131"/>
  <c r="AM119" i="131"/>
  <c r="S119" i="131"/>
  <c r="T119" i="131"/>
  <c r="M119" i="131"/>
  <c r="AT119" i="131"/>
  <c r="BC119" i="131"/>
  <c r="L119" i="131"/>
  <c r="AL119" i="131"/>
  <c r="AB119" i="131"/>
  <c r="AD119" i="131"/>
  <c r="E119" i="131"/>
  <c r="AC119" i="131"/>
  <c r="B119" i="131"/>
  <c r="BD119" i="131"/>
  <c r="G119" i="131"/>
  <c r="U119" i="131"/>
  <c r="P119" i="131"/>
  <c r="J119" i="131"/>
  <c r="AV119" i="131"/>
  <c r="BN119" i="131"/>
  <c r="F119" i="131"/>
  <c r="C119" i="131"/>
  <c r="AU119" i="131"/>
  <c r="H55" i="131"/>
  <c r="E55" i="131"/>
  <c r="I55" i="131"/>
  <c r="BD55" i="131"/>
  <c r="BM55" i="131"/>
  <c r="P55" i="131"/>
  <c r="AC55" i="131"/>
  <c r="U55" i="131"/>
  <c r="BN55" i="131"/>
  <c r="J55" i="131"/>
  <c r="Q55" i="131"/>
  <c r="C55" i="131"/>
  <c r="T55" i="131"/>
  <c r="N55" i="131"/>
  <c r="O55" i="131"/>
  <c r="BL55" i="131"/>
  <c r="F55" i="131"/>
  <c r="M55" i="131"/>
  <c r="BC55" i="131"/>
  <c r="AU55" i="131"/>
  <c r="AL55" i="131"/>
  <c r="S55" i="131"/>
  <c r="G55" i="131"/>
  <c r="B55" i="131"/>
  <c r="AD55" i="131"/>
  <c r="L55" i="131"/>
  <c r="AB55" i="131"/>
  <c r="AT55" i="131"/>
  <c r="AV55" i="131"/>
  <c r="AM55" i="131"/>
  <c r="BE55" i="131"/>
  <c r="AK55" i="131"/>
  <c r="B28" i="128"/>
  <c r="B16" i="128"/>
  <c r="I58" i="131"/>
  <c r="H58" i="131"/>
  <c r="AD58" i="131"/>
  <c r="C58" i="131"/>
  <c r="BC58" i="131"/>
  <c r="BN58" i="131"/>
  <c r="BL58" i="131"/>
  <c r="G58" i="131"/>
  <c r="AL58" i="131"/>
  <c r="AC58" i="131"/>
  <c r="B58" i="131"/>
  <c r="U58" i="131"/>
  <c r="L58" i="131"/>
  <c r="BD58" i="131"/>
  <c r="BE58" i="131"/>
  <c r="AV58" i="131"/>
  <c r="AK58" i="131"/>
  <c r="N58" i="131"/>
  <c r="AM58" i="131"/>
  <c r="BM58" i="131"/>
  <c r="AT58" i="131"/>
  <c r="P58" i="131"/>
  <c r="Q58" i="131"/>
  <c r="AB58" i="131"/>
  <c r="AU58" i="131"/>
  <c r="O58" i="131"/>
  <c r="F58" i="131"/>
  <c r="E58" i="131"/>
  <c r="T58" i="131"/>
  <c r="J58" i="131"/>
  <c r="S58" i="131"/>
  <c r="M58" i="131"/>
  <c r="B19" i="128"/>
  <c r="BN21" i="131"/>
  <c r="BM21" i="131"/>
  <c r="BE21" i="131"/>
  <c r="C21" i="131"/>
  <c r="BL21" i="131"/>
  <c r="BD21" i="131"/>
  <c r="BC21" i="131"/>
  <c r="B21" i="131"/>
  <c r="BN47" i="131"/>
  <c r="I47" i="131"/>
  <c r="H47" i="131"/>
  <c r="B47" i="131"/>
  <c r="U47" i="131"/>
  <c r="T47" i="131"/>
  <c r="G47" i="131"/>
  <c r="AU47" i="131"/>
  <c r="AT47" i="131"/>
  <c r="S47" i="131"/>
  <c r="BD47" i="131"/>
  <c r="C47" i="131"/>
  <c r="AV47" i="131"/>
  <c r="P47" i="131"/>
  <c r="BM47" i="131"/>
  <c r="AL47" i="131"/>
  <c r="AC47" i="131"/>
  <c r="BE47" i="131"/>
  <c r="Q47" i="131"/>
  <c r="AD47" i="131"/>
  <c r="AK47" i="131"/>
  <c r="M47" i="131"/>
  <c r="J47" i="131"/>
  <c r="BL47" i="131"/>
  <c r="E47" i="131"/>
  <c r="BC47" i="131"/>
  <c r="L47" i="131"/>
  <c r="AM47" i="131"/>
  <c r="O47" i="131"/>
  <c r="F47" i="131"/>
  <c r="AB47" i="131"/>
  <c r="N47" i="131"/>
  <c r="H54" i="131"/>
  <c r="I54" i="131"/>
  <c r="F54" i="131"/>
  <c r="BL54" i="131"/>
  <c r="BE54" i="131"/>
  <c r="J54" i="131"/>
  <c r="BD54" i="131"/>
  <c r="BC54" i="131"/>
  <c r="BM54" i="131"/>
  <c r="S54" i="131"/>
  <c r="L54" i="131"/>
  <c r="B54" i="131"/>
  <c r="T54" i="131"/>
  <c r="N54" i="131"/>
  <c r="AD54" i="131"/>
  <c r="G54" i="131"/>
  <c r="AU54" i="131"/>
  <c r="AV54" i="131"/>
  <c r="AM54" i="131"/>
  <c r="M54" i="131"/>
  <c r="C54" i="131"/>
  <c r="U54" i="131"/>
  <c r="E54" i="131"/>
  <c r="AT54" i="131"/>
  <c r="P54" i="131"/>
  <c r="AC54" i="131"/>
  <c r="O54" i="131"/>
  <c r="Q54" i="131"/>
  <c r="BN54" i="131"/>
  <c r="AB54" i="131"/>
  <c r="AK54" i="131"/>
  <c r="AL54" i="131"/>
  <c r="I57" i="131"/>
  <c r="AB57" i="131"/>
  <c r="H57" i="131"/>
  <c r="P57" i="131"/>
  <c r="AT57" i="131"/>
  <c r="U57" i="131"/>
  <c r="BL57" i="131"/>
  <c r="M57" i="131"/>
  <c r="T57" i="131"/>
  <c r="AV57" i="131"/>
  <c r="BN57" i="131"/>
  <c r="AD57" i="131"/>
  <c r="S57" i="131"/>
  <c r="BC57" i="131"/>
  <c r="AL57" i="131"/>
  <c r="AM57" i="131"/>
  <c r="BM57" i="131"/>
  <c r="L57" i="131"/>
  <c r="E57" i="131"/>
  <c r="AC57" i="131"/>
  <c r="N57" i="131"/>
  <c r="G57" i="131"/>
  <c r="J57" i="131"/>
  <c r="AU57" i="131"/>
  <c r="Q57" i="131"/>
  <c r="AK57" i="131"/>
  <c r="BE57" i="131"/>
  <c r="C57" i="131"/>
  <c r="BD57" i="131"/>
  <c r="O57" i="131"/>
  <c r="F57" i="131"/>
  <c r="B57" i="131"/>
  <c r="H63" i="131"/>
  <c r="I63" i="131"/>
  <c r="B63" i="131"/>
  <c r="AK63" i="131"/>
  <c r="S63" i="131"/>
  <c r="L63" i="131"/>
  <c r="AM63" i="131"/>
  <c r="F63" i="131"/>
  <c r="AT63" i="131"/>
  <c r="AL63" i="131"/>
  <c r="BD63" i="131"/>
  <c r="BE63" i="131"/>
  <c r="J63" i="131"/>
  <c r="AB63" i="131"/>
  <c r="BL63" i="131"/>
  <c r="T63" i="131"/>
  <c r="Q63" i="131"/>
  <c r="BM63" i="131"/>
  <c r="P63" i="131"/>
  <c r="M63" i="131"/>
  <c r="AV63" i="131"/>
  <c r="N63" i="131"/>
  <c r="E63" i="131"/>
  <c r="G63" i="131"/>
  <c r="AC63" i="131"/>
  <c r="AU63" i="131"/>
  <c r="AD63" i="131"/>
  <c r="BN63" i="131"/>
  <c r="BC63" i="131"/>
  <c r="O63" i="131"/>
  <c r="C63" i="131"/>
  <c r="U63" i="131"/>
  <c r="S79" i="131"/>
  <c r="H79" i="131"/>
  <c r="U79" i="131"/>
  <c r="E79" i="131"/>
  <c r="I79" i="131"/>
  <c r="AU79" i="131"/>
  <c r="M79" i="131"/>
  <c r="O79" i="131"/>
  <c r="C79" i="131"/>
  <c r="AM79" i="131"/>
  <c r="BL79" i="131"/>
  <c r="Q79" i="131"/>
  <c r="BM79" i="131"/>
  <c r="BN79" i="131"/>
  <c r="P79" i="131"/>
  <c r="J79" i="131"/>
  <c r="BE79" i="131"/>
  <c r="AV79" i="131"/>
  <c r="AT79" i="131"/>
  <c r="BC79" i="131"/>
  <c r="AD79" i="131"/>
  <c r="AB79" i="131"/>
  <c r="AC79" i="131"/>
  <c r="B79" i="131"/>
  <c r="AL79" i="131"/>
  <c r="L79" i="131"/>
  <c r="AK79" i="131"/>
  <c r="G79" i="131"/>
  <c r="BD79" i="131"/>
  <c r="T79" i="131"/>
  <c r="F79" i="131"/>
  <c r="N79" i="131"/>
  <c r="I83" i="131"/>
  <c r="H83" i="131"/>
  <c r="T83" i="131"/>
  <c r="AB83" i="131"/>
  <c r="BE83" i="131"/>
  <c r="E83" i="131"/>
  <c r="AV83" i="131"/>
  <c r="F83" i="131"/>
  <c r="BD83" i="131"/>
  <c r="BL83" i="131"/>
  <c r="AC83" i="131"/>
  <c r="P83" i="131"/>
  <c r="C83" i="131"/>
  <c r="AM83" i="131"/>
  <c r="BM83" i="131"/>
  <c r="Q83" i="131"/>
  <c r="J83" i="131"/>
  <c r="N83" i="131"/>
  <c r="U83" i="131"/>
  <c r="M83" i="131"/>
  <c r="B83" i="131"/>
  <c r="S83" i="131"/>
  <c r="G83" i="131"/>
  <c r="L83" i="131"/>
  <c r="AD83" i="131"/>
  <c r="AT83" i="131"/>
  <c r="O83" i="131"/>
  <c r="AK83" i="131"/>
  <c r="AU83" i="131"/>
  <c r="AL83" i="131"/>
  <c r="BC83" i="131"/>
  <c r="BN83" i="131"/>
  <c r="I110" i="131"/>
  <c r="H110" i="131"/>
  <c r="AV110" i="131"/>
  <c r="C110" i="131"/>
  <c r="Q110" i="131"/>
  <c r="AC110" i="131"/>
  <c r="T110" i="131"/>
  <c r="U110" i="131"/>
  <c r="AB110" i="131"/>
  <c r="BM110" i="131"/>
  <c r="AT110" i="131"/>
  <c r="AK110" i="131"/>
  <c r="BE110" i="131"/>
  <c r="AU110" i="131"/>
  <c r="BC110" i="131"/>
  <c r="AL110" i="131"/>
  <c r="O110" i="131"/>
  <c r="BD110" i="131"/>
  <c r="BL110" i="131"/>
  <c r="J110" i="131"/>
  <c r="L110" i="131"/>
  <c r="BN110" i="131"/>
  <c r="F110" i="131"/>
  <c r="N110" i="131"/>
  <c r="B110" i="131"/>
  <c r="P110" i="131"/>
  <c r="S110" i="131"/>
  <c r="M110" i="131"/>
  <c r="AD110" i="131"/>
  <c r="G110" i="131"/>
  <c r="AM110" i="131"/>
  <c r="E110" i="131"/>
  <c r="AK56" i="131"/>
  <c r="H56" i="131"/>
  <c r="S56" i="131"/>
  <c r="AM56" i="131"/>
  <c r="I56" i="131"/>
  <c r="BC56" i="131"/>
  <c r="BD56" i="131"/>
  <c r="BL56" i="131"/>
  <c r="J56" i="131"/>
  <c r="N56" i="131"/>
  <c r="U56" i="131"/>
  <c r="BE56" i="131"/>
  <c r="M56" i="131"/>
  <c r="O56" i="131"/>
  <c r="L56" i="131"/>
  <c r="BN56" i="131"/>
  <c r="AV56" i="131"/>
  <c r="C56" i="131"/>
  <c r="T56" i="131"/>
  <c r="AB56" i="131"/>
  <c r="B56" i="131"/>
  <c r="BM56" i="131"/>
  <c r="F56" i="131"/>
  <c r="G56" i="131"/>
  <c r="AU56" i="131"/>
  <c r="P56" i="131"/>
  <c r="AL56" i="131"/>
  <c r="E56" i="131"/>
  <c r="Q56" i="131"/>
  <c r="AC56" i="131"/>
  <c r="AD56" i="131"/>
  <c r="AT56" i="131"/>
  <c r="I124" i="131"/>
  <c r="H124" i="131"/>
  <c r="BC124" i="131"/>
  <c r="B124" i="131"/>
  <c r="AD124" i="131"/>
  <c r="C124" i="131"/>
  <c r="BL124" i="131"/>
  <c r="BM124" i="131"/>
  <c r="BD124" i="131"/>
  <c r="BE124" i="131"/>
  <c r="J124" i="131"/>
  <c r="S124" i="131"/>
  <c r="E124" i="131"/>
  <c r="G124" i="131"/>
  <c r="F124" i="131"/>
  <c r="AT124" i="131"/>
  <c r="N124" i="131"/>
  <c r="AB124" i="131"/>
  <c r="AU124" i="131"/>
  <c r="P124" i="131"/>
  <c r="T124" i="131"/>
  <c r="AV124" i="131"/>
  <c r="AM124" i="131"/>
  <c r="U124" i="131"/>
  <c r="Q124" i="131"/>
  <c r="AL124" i="131"/>
  <c r="L124" i="131"/>
  <c r="BN124" i="131"/>
  <c r="M124" i="131"/>
  <c r="O124" i="131"/>
  <c r="AK124" i="131"/>
  <c r="AC124" i="131"/>
  <c r="B13" i="128"/>
  <c r="I120" i="131"/>
  <c r="U120" i="131"/>
  <c r="G120" i="131"/>
  <c r="H120" i="131"/>
  <c r="AD120" i="131"/>
  <c r="AM120" i="131"/>
  <c r="P120" i="131"/>
  <c r="S120" i="131"/>
  <c r="O120" i="131"/>
  <c r="AT120" i="131"/>
  <c r="BC120" i="131"/>
  <c r="BE120" i="131"/>
  <c r="AV120" i="131"/>
  <c r="J120" i="131"/>
  <c r="AL120" i="131"/>
  <c r="AU120" i="131"/>
  <c r="T120" i="131"/>
  <c r="F120" i="131"/>
  <c r="Q120" i="131"/>
  <c r="E120" i="131"/>
  <c r="BM120" i="131"/>
  <c r="AK120" i="131"/>
  <c r="C120" i="131"/>
  <c r="BN120" i="131"/>
  <c r="N120" i="131"/>
  <c r="BL120" i="131"/>
  <c r="AB120" i="131"/>
  <c r="B120" i="131"/>
  <c r="AC120" i="131"/>
  <c r="L120" i="131"/>
  <c r="BD120" i="131"/>
  <c r="M120" i="131"/>
  <c r="I32" i="131"/>
  <c r="L32" i="131"/>
  <c r="H32" i="131"/>
  <c r="B32" i="131"/>
  <c r="O32" i="131"/>
  <c r="G32" i="131"/>
  <c r="AC32" i="131"/>
  <c r="S32" i="131"/>
  <c r="J32" i="131"/>
  <c r="U32" i="131"/>
  <c r="BE32" i="131"/>
  <c r="N32" i="131"/>
  <c r="T32" i="131"/>
  <c r="P32" i="131"/>
  <c r="F32" i="131"/>
  <c r="AD32" i="131"/>
  <c r="AK32" i="131"/>
  <c r="BL32" i="131"/>
  <c r="AV32" i="131"/>
  <c r="C32" i="131"/>
  <c r="BC32" i="131"/>
  <c r="Q32" i="131"/>
  <c r="BM32" i="131"/>
  <c r="BN32" i="131"/>
  <c r="BD32" i="131"/>
  <c r="M32" i="131"/>
  <c r="AB32" i="131"/>
  <c r="AL32" i="131"/>
  <c r="AU32" i="131"/>
  <c r="E32" i="131"/>
  <c r="AT32" i="131"/>
  <c r="AM32" i="131"/>
  <c r="BN8" i="131"/>
  <c r="B8" i="131"/>
  <c r="C8" i="131"/>
  <c r="BC8" i="131"/>
  <c r="BE8" i="131"/>
  <c r="BL8" i="131"/>
  <c r="BD8" i="131"/>
  <c r="BM8" i="131"/>
  <c r="I71" i="131"/>
  <c r="H71" i="131"/>
  <c r="J71" i="131"/>
  <c r="AK71" i="131"/>
  <c r="B71" i="131"/>
  <c r="AV71" i="131"/>
  <c r="M71" i="131"/>
  <c r="AU71" i="131"/>
  <c r="AL71" i="131"/>
  <c r="U71" i="131"/>
  <c r="BN71" i="131"/>
  <c r="O71" i="131"/>
  <c r="BE71" i="131"/>
  <c r="F71" i="131"/>
  <c r="G71" i="131"/>
  <c r="AB71" i="131"/>
  <c r="BM71" i="131"/>
  <c r="AD71" i="131"/>
  <c r="P71" i="131"/>
  <c r="N71" i="131"/>
  <c r="BC71" i="131"/>
  <c r="T71" i="131"/>
  <c r="Q71" i="131"/>
  <c r="AT71" i="131"/>
  <c r="BL71" i="131"/>
  <c r="L71" i="131"/>
  <c r="BD71" i="131"/>
  <c r="AC71" i="131"/>
  <c r="E71" i="131"/>
  <c r="AM71" i="131"/>
  <c r="S71" i="131"/>
  <c r="C71" i="131"/>
  <c r="I52" i="131"/>
  <c r="H52" i="131"/>
  <c r="AC52" i="131"/>
  <c r="BD52" i="131"/>
  <c r="B52" i="131"/>
  <c r="M52" i="131"/>
  <c r="N52" i="131"/>
  <c r="BN52" i="131"/>
  <c r="U52" i="131"/>
  <c r="F52" i="131"/>
  <c r="T52" i="131"/>
  <c r="BM52" i="131"/>
  <c r="AL52" i="131"/>
  <c r="G52" i="131"/>
  <c r="BL52" i="131"/>
  <c r="E52" i="131"/>
  <c r="AT52" i="131"/>
  <c r="AM52" i="131"/>
  <c r="AK52" i="131"/>
  <c r="P52" i="131"/>
  <c r="L52" i="131"/>
  <c r="J52" i="131"/>
  <c r="AD52" i="131"/>
  <c r="BC52" i="131"/>
  <c r="BE52" i="131"/>
  <c r="AB52" i="131"/>
  <c r="O52" i="131"/>
  <c r="S52" i="131"/>
  <c r="AV52" i="131"/>
  <c r="C52" i="131"/>
  <c r="Q52" i="131"/>
  <c r="AU52" i="131"/>
  <c r="I40" i="131"/>
  <c r="H40" i="131"/>
  <c r="T40" i="131"/>
  <c r="AK40" i="131"/>
  <c r="E40" i="131"/>
  <c r="AB40" i="131"/>
  <c r="AU40" i="131"/>
  <c r="Q40" i="131"/>
  <c r="G40" i="131"/>
  <c r="O40" i="131"/>
  <c r="B40" i="131"/>
  <c r="BE40" i="131"/>
  <c r="AD40" i="131"/>
  <c r="AL40" i="131"/>
  <c r="BM40" i="131"/>
  <c r="U40" i="131"/>
  <c r="N40" i="131"/>
  <c r="P40" i="131"/>
  <c r="AM40" i="131"/>
  <c r="BD40" i="131"/>
  <c r="BL40" i="131"/>
  <c r="AV40" i="131"/>
  <c r="BN40" i="131"/>
  <c r="S40" i="131"/>
  <c r="AC40" i="131"/>
  <c r="F40" i="131"/>
  <c r="J40" i="131"/>
  <c r="L40" i="131"/>
  <c r="C40" i="131"/>
  <c r="AT40" i="131"/>
  <c r="BC40" i="131"/>
  <c r="M40" i="131"/>
  <c r="H65" i="131"/>
  <c r="I65" i="131"/>
  <c r="M65" i="131"/>
  <c r="BM65" i="131"/>
  <c r="BL65" i="131"/>
  <c r="AU65" i="131"/>
  <c r="AK65" i="131"/>
  <c r="F65" i="131"/>
  <c r="B65" i="131"/>
  <c r="N65" i="131"/>
  <c r="BD65" i="131"/>
  <c r="T65" i="131"/>
  <c r="U65" i="131"/>
  <c r="AB65" i="131"/>
  <c r="AT65" i="131"/>
  <c r="AL65" i="131"/>
  <c r="S65" i="131"/>
  <c r="AV65" i="131"/>
  <c r="P65" i="131"/>
  <c r="BE65" i="131"/>
  <c r="G65" i="131"/>
  <c r="J65" i="131"/>
  <c r="AM65" i="131"/>
  <c r="AC65" i="131"/>
  <c r="L65" i="131"/>
  <c r="C65" i="131"/>
  <c r="AD65" i="131"/>
  <c r="E65" i="131"/>
  <c r="O65" i="131"/>
  <c r="Q65" i="131"/>
  <c r="BN65" i="131"/>
  <c r="BC65" i="131"/>
  <c r="B10" i="128"/>
  <c r="I106" i="131"/>
  <c r="S106" i="131"/>
  <c r="H106" i="131"/>
  <c r="L106" i="131"/>
  <c r="AU106" i="131"/>
  <c r="BM106" i="131"/>
  <c r="F106" i="131"/>
  <c r="AT106" i="131"/>
  <c r="N106" i="131"/>
  <c r="BN106" i="131"/>
  <c r="E106" i="131"/>
  <c r="T106" i="131"/>
  <c r="AB106" i="131"/>
  <c r="BL106" i="131"/>
  <c r="P106" i="131"/>
  <c r="AC106" i="131"/>
  <c r="AL106" i="131"/>
  <c r="G106" i="131"/>
  <c r="AK106" i="131"/>
  <c r="J106" i="131"/>
  <c r="BC106" i="131"/>
  <c r="BD106" i="131"/>
  <c r="AD106" i="131"/>
  <c r="AV106" i="131"/>
  <c r="C106" i="131"/>
  <c r="BE106" i="131"/>
  <c r="AM106" i="131"/>
  <c r="U106" i="131"/>
  <c r="Q106" i="131"/>
  <c r="M106" i="131"/>
  <c r="O106" i="131"/>
  <c r="B106" i="131"/>
  <c r="B23" i="128"/>
  <c r="H113" i="131"/>
  <c r="U113" i="131"/>
  <c r="F113" i="131"/>
  <c r="AD113" i="131"/>
  <c r="BD113" i="131"/>
  <c r="I113" i="131"/>
  <c r="AM113" i="131"/>
  <c r="AC113" i="131"/>
  <c r="T113" i="131"/>
  <c r="G113" i="131"/>
  <c r="O113" i="131"/>
  <c r="AU113" i="131"/>
  <c r="J113" i="131"/>
  <c r="B113" i="131"/>
  <c r="L113" i="131"/>
  <c r="BN113" i="131"/>
  <c r="C113" i="131"/>
  <c r="Q113" i="131"/>
  <c r="N113" i="131"/>
  <c r="S113" i="131"/>
  <c r="AK113" i="131"/>
  <c r="BE113" i="131"/>
  <c r="P113" i="131"/>
  <c r="AT113" i="131"/>
  <c r="BC113" i="131"/>
  <c r="M113" i="131"/>
  <c r="BM113" i="131"/>
  <c r="E113" i="131"/>
  <c r="AB113" i="131"/>
  <c r="AV113" i="131"/>
  <c r="BL113" i="131"/>
  <c r="AL113" i="131"/>
  <c r="B12" i="128"/>
  <c r="U42" i="131"/>
  <c r="BE42" i="131"/>
  <c r="Q42" i="131"/>
  <c r="BC42" i="131"/>
  <c r="E42" i="131"/>
  <c r="AV42" i="131"/>
  <c r="I42" i="131"/>
  <c r="AB42" i="131"/>
  <c r="H42" i="131"/>
  <c r="G42" i="131"/>
  <c r="B42" i="131"/>
  <c r="N42" i="131"/>
  <c r="BL42" i="131"/>
  <c r="S42" i="131"/>
  <c r="L42" i="131"/>
  <c r="AK42" i="131"/>
  <c r="P42" i="131"/>
  <c r="AM42" i="131"/>
  <c r="AC42" i="131"/>
  <c r="T42" i="131"/>
  <c r="BM42" i="131"/>
  <c r="AU42" i="131"/>
  <c r="BN42" i="131"/>
  <c r="BD42" i="131"/>
  <c r="M42" i="131"/>
  <c r="AL42" i="131"/>
  <c r="F42" i="131"/>
  <c r="AD42" i="131"/>
  <c r="O42" i="131"/>
  <c r="C42" i="131"/>
  <c r="J42" i="131"/>
  <c r="AT42" i="131"/>
  <c r="BL30" i="131"/>
  <c r="BD30" i="131"/>
  <c r="C30" i="131"/>
  <c r="BN30" i="131"/>
  <c r="BM30" i="131"/>
  <c r="BE30" i="131"/>
  <c r="BC30" i="131"/>
  <c r="B30" i="131"/>
  <c r="BM7" i="131"/>
  <c r="C7" i="131"/>
  <c r="B7" i="131"/>
  <c r="BN7" i="131"/>
  <c r="BE7" i="131"/>
  <c r="BL7" i="131"/>
  <c r="BD7" i="131"/>
  <c r="BC7" i="131"/>
  <c r="J41" i="131"/>
  <c r="Q41" i="131"/>
  <c r="F41" i="131"/>
  <c r="G41" i="131"/>
  <c r="BD41" i="131"/>
  <c r="I41" i="131"/>
  <c r="H41" i="131"/>
  <c r="BC41" i="131"/>
  <c r="N41" i="131"/>
  <c r="E41" i="131"/>
  <c r="BL41" i="131"/>
  <c r="BN41" i="131"/>
  <c r="AC41" i="131"/>
  <c r="AM41" i="131"/>
  <c r="AV41" i="131"/>
  <c r="C41" i="131"/>
  <c r="O41" i="131"/>
  <c r="U41" i="131"/>
  <c r="B41" i="131"/>
  <c r="BE41" i="131"/>
  <c r="AK41" i="131"/>
  <c r="T41" i="131"/>
  <c r="S41" i="131"/>
  <c r="P41" i="131"/>
  <c r="AD41" i="131"/>
  <c r="AU41" i="131"/>
  <c r="AT41" i="131"/>
  <c r="AB41" i="131"/>
  <c r="AL41" i="131"/>
  <c r="L41" i="131"/>
  <c r="BM41" i="131"/>
  <c r="M41" i="131"/>
  <c r="BN109" i="131"/>
  <c r="I109" i="131"/>
  <c r="H109" i="131"/>
  <c r="AT109" i="131"/>
  <c r="L109" i="131"/>
  <c r="AM109" i="131"/>
  <c r="AK109" i="131"/>
  <c r="M109" i="131"/>
  <c r="BL109" i="131"/>
  <c r="BM109" i="131"/>
  <c r="E109" i="131"/>
  <c r="BC109" i="131"/>
  <c r="F109" i="131"/>
  <c r="J109" i="131"/>
  <c r="S109" i="131"/>
  <c r="T109" i="131"/>
  <c r="AC109" i="131"/>
  <c r="N109" i="131"/>
  <c r="C109" i="131"/>
  <c r="AB109" i="131"/>
  <c r="AV109" i="131"/>
  <c r="AD109" i="131"/>
  <c r="BE109" i="131"/>
  <c r="BD109" i="131"/>
  <c r="B109" i="131"/>
  <c r="U109" i="131"/>
  <c r="AU109" i="131"/>
  <c r="G109" i="131"/>
  <c r="Q109" i="131"/>
  <c r="P109" i="131"/>
  <c r="AL109" i="131"/>
  <c r="O109" i="131"/>
  <c r="I107" i="131"/>
  <c r="H107" i="131"/>
  <c r="O107" i="131"/>
  <c r="F107" i="131"/>
  <c r="E107" i="131"/>
  <c r="BL107" i="131"/>
  <c r="AV107" i="131"/>
  <c r="AM107" i="131"/>
  <c r="AD107" i="131"/>
  <c r="M107" i="131"/>
  <c r="G107" i="131"/>
  <c r="P107" i="131"/>
  <c r="J107" i="131"/>
  <c r="N107" i="131"/>
  <c r="AK107" i="131"/>
  <c r="L107" i="131"/>
  <c r="Q107" i="131"/>
  <c r="U107" i="131"/>
  <c r="AT107" i="131"/>
  <c r="AB107" i="131"/>
  <c r="C107" i="131"/>
  <c r="BN107" i="131"/>
  <c r="T107" i="131"/>
  <c r="AL107" i="131"/>
  <c r="B107" i="131"/>
  <c r="BD107" i="131"/>
  <c r="BE107" i="131"/>
  <c r="AC107" i="131"/>
  <c r="S107" i="131"/>
  <c r="AU107" i="131"/>
  <c r="BM107" i="131"/>
  <c r="BC107" i="131"/>
  <c r="AU61" i="131"/>
  <c r="L61" i="131"/>
  <c r="H61" i="131"/>
  <c r="I61" i="131"/>
  <c r="AB61" i="131"/>
  <c r="C61" i="131"/>
  <c r="N61" i="131"/>
  <c r="S61" i="131"/>
  <c r="B61" i="131"/>
  <c r="AC61" i="131"/>
  <c r="AL61" i="131"/>
  <c r="F61" i="131"/>
  <c r="P61" i="131"/>
  <c r="J61" i="131"/>
  <c r="G61" i="131"/>
  <c r="AV61" i="131"/>
  <c r="T61" i="131"/>
  <c r="AK61" i="131"/>
  <c r="M61" i="131"/>
  <c r="U61" i="131"/>
  <c r="AM61" i="131"/>
  <c r="Q61" i="131"/>
  <c r="E61" i="131"/>
  <c r="BN61" i="131"/>
  <c r="O61" i="131"/>
  <c r="BD61" i="131"/>
  <c r="BE61" i="131"/>
  <c r="AT61" i="131"/>
  <c r="BL61" i="131"/>
  <c r="BC61" i="131"/>
  <c r="BM61" i="131"/>
  <c r="AD61" i="131"/>
  <c r="BE9" i="131"/>
  <c r="C9" i="131"/>
  <c r="BC9" i="131"/>
  <c r="BD9" i="131"/>
  <c r="B9" i="131"/>
  <c r="BM9" i="131"/>
  <c r="BL9" i="131"/>
  <c r="BN9" i="131"/>
  <c r="AT128" i="131"/>
  <c r="E128" i="131"/>
  <c r="BC128" i="131"/>
  <c r="I128" i="131"/>
  <c r="H128" i="131"/>
  <c r="M128" i="131"/>
  <c r="AK128" i="131"/>
  <c r="BN128" i="131"/>
  <c r="AU128" i="131"/>
  <c r="BE128" i="131"/>
  <c r="BL128" i="131"/>
  <c r="AD128" i="131"/>
  <c r="L128" i="131"/>
  <c r="C128" i="131"/>
  <c r="Q128" i="131"/>
  <c r="N128" i="131"/>
  <c r="AV128" i="131"/>
  <c r="AB128" i="131"/>
  <c r="BD128" i="131"/>
  <c r="F128" i="131"/>
  <c r="T128" i="131"/>
  <c r="G128" i="131"/>
  <c r="U128" i="131"/>
  <c r="BM128" i="131"/>
  <c r="AM128" i="131"/>
  <c r="AL128" i="131"/>
  <c r="J128" i="131"/>
  <c r="P128" i="131"/>
  <c r="S128" i="131"/>
  <c r="AC128" i="131"/>
  <c r="B128" i="131"/>
  <c r="O128" i="131"/>
  <c r="H104" i="131"/>
  <c r="BL104" i="131"/>
  <c r="I104" i="131"/>
  <c r="BN104" i="131"/>
  <c r="BC104" i="131"/>
  <c r="AT104" i="131"/>
  <c r="AB104" i="131"/>
  <c r="AK104" i="131"/>
  <c r="S104" i="131"/>
  <c r="L104" i="131"/>
  <c r="AL104" i="131"/>
  <c r="B104" i="131"/>
  <c r="BM104" i="131"/>
  <c r="P104" i="131"/>
  <c r="J104" i="131"/>
  <c r="E104" i="131"/>
  <c r="AC104" i="131"/>
  <c r="BD104" i="131"/>
  <c r="N104" i="131"/>
  <c r="O104" i="131"/>
  <c r="U104" i="131"/>
  <c r="AD104" i="131"/>
  <c r="AV104" i="131"/>
  <c r="F104" i="131"/>
  <c r="Q104" i="131"/>
  <c r="BE104" i="131"/>
  <c r="M104" i="131"/>
  <c r="T104" i="131"/>
  <c r="C104" i="131"/>
  <c r="G104" i="131"/>
  <c r="AU104" i="131"/>
  <c r="AM104" i="131"/>
  <c r="B29" i="128"/>
  <c r="AM7" i="47"/>
  <c r="BA7" i="47"/>
  <c r="BB7" i="47"/>
  <c r="D3" i="111"/>
  <c r="BN70" i="131"/>
  <c r="H70" i="131"/>
  <c r="AD70" i="131"/>
  <c r="L70" i="131"/>
  <c r="I70" i="131"/>
  <c r="N70" i="131"/>
  <c r="BE70" i="131"/>
  <c r="P70" i="131"/>
  <c r="O70" i="131"/>
  <c r="AB70" i="131"/>
  <c r="Q70" i="131"/>
  <c r="G70" i="131"/>
  <c r="F70" i="131"/>
  <c r="B70" i="131"/>
  <c r="E70" i="131"/>
  <c r="J70" i="131"/>
  <c r="S70" i="131"/>
  <c r="U70" i="131"/>
  <c r="T70" i="131"/>
  <c r="AU70" i="131"/>
  <c r="BC70" i="131"/>
  <c r="AV70" i="131"/>
  <c r="BM70" i="131"/>
  <c r="C70" i="131"/>
  <c r="M70" i="131"/>
  <c r="AK70" i="131"/>
  <c r="AM70" i="131"/>
  <c r="AC70" i="131"/>
  <c r="BD70" i="131"/>
  <c r="AT70" i="131"/>
  <c r="AL70" i="131"/>
  <c r="BL70" i="131"/>
  <c r="BL25" i="131"/>
  <c r="BD25" i="131"/>
  <c r="BE25" i="131"/>
  <c r="BM25" i="131"/>
  <c r="BN25" i="131"/>
  <c r="C25" i="131"/>
  <c r="BC25" i="131"/>
  <c r="B25" i="131"/>
  <c r="I81" i="131"/>
  <c r="H81" i="131"/>
  <c r="BL81" i="131"/>
  <c r="BE81" i="131"/>
  <c r="BN81" i="131"/>
  <c r="P81" i="131"/>
  <c r="B81" i="131"/>
  <c r="AK81" i="131"/>
  <c r="N81" i="131"/>
  <c r="Q81" i="131"/>
  <c r="AV81" i="131"/>
  <c r="BD81" i="131"/>
  <c r="AM81" i="131"/>
  <c r="BC81" i="131"/>
  <c r="AC81" i="131"/>
  <c r="U81" i="131"/>
  <c r="L81" i="131"/>
  <c r="S81" i="131"/>
  <c r="AD81" i="131"/>
  <c r="M81" i="131"/>
  <c r="F81" i="131"/>
  <c r="J81" i="131"/>
  <c r="AL81" i="131"/>
  <c r="AT81" i="131"/>
  <c r="G81" i="131"/>
  <c r="BM81" i="131"/>
  <c r="C81" i="131"/>
  <c r="AB81" i="131"/>
  <c r="O81" i="131"/>
  <c r="E81" i="131"/>
  <c r="T81" i="131"/>
  <c r="AU81" i="131"/>
  <c r="F80" i="131"/>
  <c r="I80" i="131"/>
  <c r="H80" i="131"/>
  <c r="AL80" i="131"/>
  <c r="M80" i="131"/>
  <c r="AT80" i="131"/>
  <c r="O80" i="131"/>
  <c r="P80" i="131"/>
  <c r="B80" i="131"/>
  <c r="AB80" i="131"/>
  <c r="T80" i="131"/>
  <c r="BM80" i="131"/>
  <c r="BL80" i="131"/>
  <c r="AM80" i="131"/>
  <c r="C80" i="131"/>
  <c r="BN80" i="131"/>
  <c r="BC80" i="131"/>
  <c r="L80" i="131"/>
  <c r="J80" i="131"/>
  <c r="BD80" i="131"/>
  <c r="E80" i="131"/>
  <c r="AC80" i="131"/>
  <c r="Q80" i="131"/>
  <c r="U80" i="131"/>
  <c r="N80" i="131"/>
  <c r="AD80" i="131"/>
  <c r="BE80" i="131"/>
  <c r="AK80" i="131"/>
  <c r="G80" i="131"/>
  <c r="AV80" i="131"/>
  <c r="S80" i="131"/>
  <c r="AU80" i="131"/>
  <c r="L24" i="122"/>
  <c r="S7" i="47"/>
  <c r="N57" i="122"/>
  <c r="L57" i="122"/>
  <c r="M57" i="122"/>
  <c r="M63" i="122"/>
  <c r="L63" i="122"/>
  <c r="N63" i="122"/>
  <c r="M64" i="122"/>
  <c r="N64" i="122"/>
  <c r="L64" i="122"/>
  <c r="M55" i="122"/>
  <c r="N55" i="122"/>
  <c r="L55" i="122"/>
  <c r="N23" i="122"/>
  <c r="L23" i="122"/>
  <c r="M23" i="122"/>
  <c r="N53" i="122"/>
  <c r="L53" i="122"/>
  <c r="M53" i="122"/>
  <c r="M28" i="122"/>
  <c r="L28" i="122"/>
  <c r="N28" i="122"/>
  <c r="N49" i="122"/>
  <c r="M49" i="122"/>
  <c r="L49" i="122"/>
  <c r="N62" i="122"/>
  <c r="L62" i="122"/>
  <c r="M62" i="122"/>
  <c r="N35" i="122"/>
  <c r="M35" i="122"/>
  <c r="L35" i="122"/>
  <c r="M20" i="122"/>
  <c r="N20" i="122"/>
  <c r="L20" i="122"/>
  <c r="M56" i="122"/>
  <c r="L56" i="122"/>
  <c r="N56" i="122"/>
  <c r="M30" i="122"/>
  <c r="L30" i="122"/>
  <c r="N30" i="122"/>
  <c r="N59" i="122"/>
  <c r="L59" i="122"/>
  <c r="M59" i="122"/>
  <c r="N39" i="122"/>
  <c r="M39" i="122"/>
  <c r="L39" i="122"/>
  <c r="M48" i="122"/>
  <c r="L48" i="122"/>
  <c r="N48" i="122"/>
  <c r="N61" i="122"/>
  <c r="L61" i="122"/>
  <c r="M61" i="122"/>
  <c r="N27" i="122"/>
  <c r="L27" i="122"/>
  <c r="M27" i="122"/>
  <c r="N60" i="122"/>
  <c r="M60" i="122"/>
  <c r="L60" i="122"/>
  <c r="M21" i="122"/>
  <c r="N21" i="122"/>
  <c r="L21" i="122"/>
  <c r="H93" i="131"/>
  <c r="AC93" i="131"/>
  <c r="I93" i="131"/>
  <c r="BE93" i="131"/>
  <c r="BL93" i="131"/>
  <c r="BC93" i="131"/>
  <c r="T93" i="131"/>
  <c r="N93" i="131"/>
  <c r="AU93" i="131"/>
  <c r="AL93" i="131"/>
  <c r="AB93" i="131"/>
  <c r="Q93" i="131"/>
  <c r="BM93" i="131"/>
  <c r="AV93" i="131"/>
  <c r="C93" i="131"/>
  <c r="P93" i="131"/>
  <c r="O93" i="131"/>
  <c r="U93" i="131"/>
  <c r="AM93" i="131"/>
  <c r="J93" i="131"/>
  <c r="L93" i="131"/>
  <c r="G93" i="131"/>
  <c r="AK93" i="131"/>
  <c r="BD93" i="131"/>
  <c r="B93" i="131"/>
  <c r="S93" i="131"/>
  <c r="AT93" i="131"/>
  <c r="E93" i="131"/>
  <c r="M93" i="131"/>
  <c r="AD93" i="131"/>
  <c r="BN93" i="131"/>
  <c r="F93" i="131"/>
  <c r="B4" i="128"/>
  <c r="BD82" i="131"/>
  <c r="AB82" i="131"/>
  <c r="S82" i="131"/>
  <c r="I82" i="131"/>
  <c r="B82" i="131"/>
  <c r="AU82" i="131"/>
  <c r="G82" i="131"/>
  <c r="BC82" i="131"/>
  <c r="H82" i="131"/>
  <c r="J82" i="131"/>
  <c r="C82" i="131"/>
  <c r="AL82" i="131"/>
  <c r="AK82" i="131"/>
  <c r="Q82" i="131"/>
  <c r="N82" i="131"/>
  <c r="AM82" i="131"/>
  <c r="BN82" i="131"/>
  <c r="U82" i="131"/>
  <c r="O82" i="131"/>
  <c r="E82" i="131"/>
  <c r="AC82" i="131"/>
  <c r="BL82" i="131"/>
  <c r="F82" i="131"/>
  <c r="P82" i="131"/>
  <c r="M82" i="131"/>
  <c r="T82" i="131"/>
  <c r="AT82" i="131"/>
  <c r="BM82" i="131"/>
  <c r="AV82" i="131"/>
  <c r="L82" i="131"/>
  <c r="AD82" i="131"/>
  <c r="BE82" i="131"/>
  <c r="F5" i="112"/>
  <c r="F14" i="112"/>
  <c r="F20" i="112"/>
  <c r="F21" i="112"/>
  <c r="F4" i="112"/>
  <c r="F25" i="112"/>
  <c r="F6" i="112"/>
  <c r="F15" i="112"/>
  <c r="F10" i="112"/>
  <c r="F19" i="112"/>
  <c r="F23" i="112"/>
  <c r="F17" i="112"/>
  <c r="F27" i="112"/>
  <c r="F31" i="112"/>
  <c r="H78" i="131"/>
  <c r="I78" i="131"/>
  <c r="AC78" i="131"/>
  <c r="J78" i="131"/>
  <c r="T78" i="131"/>
  <c r="L78" i="131"/>
  <c r="BN78" i="131"/>
  <c r="U78" i="131"/>
  <c r="AD78" i="131"/>
  <c r="AU78" i="131"/>
  <c r="AV78" i="131"/>
  <c r="BE78" i="131"/>
  <c r="BD78" i="131"/>
  <c r="M78" i="131"/>
  <c r="BM78" i="131"/>
  <c r="BC78" i="131"/>
  <c r="AL78" i="131"/>
  <c r="BL78" i="131"/>
  <c r="F78" i="131"/>
  <c r="Q78" i="131"/>
  <c r="C78" i="131"/>
  <c r="P78" i="131"/>
  <c r="AK78" i="131"/>
  <c r="S78" i="131"/>
  <c r="N78" i="131"/>
  <c r="B78" i="131"/>
  <c r="AB78" i="131"/>
  <c r="E78" i="131"/>
  <c r="AT78" i="131"/>
  <c r="G78" i="131"/>
  <c r="O78" i="131"/>
  <c r="AM78" i="131"/>
  <c r="H114" i="131"/>
  <c r="I114" i="131"/>
  <c r="AU114" i="131"/>
  <c r="BN114" i="131"/>
  <c r="BD114" i="131"/>
  <c r="U114" i="131"/>
  <c r="P114" i="131"/>
  <c r="F114" i="131"/>
  <c r="S114" i="131"/>
  <c r="BM114" i="131"/>
  <c r="Q114" i="131"/>
  <c r="BE114" i="131"/>
  <c r="G114" i="131"/>
  <c r="AC114" i="131"/>
  <c r="T114" i="131"/>
  <c r="B114" i="131"/>
  <c r="AK114" i="131"/>
  <c r="N114" i="131"/>
  <c r="C114" i="131"/>
  <c r="AV114" i="131"/>
  <c r="BC114" i="131"/>
  <c r="E114" i="131"/>
  <c r="M114" i="131"/>
  <c r="AL114" i="131"/>
  <c r="AD114" i="131"/>
  <c r="AT114" i="131"/>
  <c r="L114" i="131"/>
  <c r="AM114" i="131"/>
  <c r="O114" i="131"/>
  <c r="AB114" i="131"/>
  <c r="BL114" i="131"/>
  <c r="J114" i="131"/>
  <c r="I98" i="131"/>
  <c r="H98" i="131"/>
  <c r="BE98" i="131"/>
  <c r="BC98" i="131"/>
  <c r="P98" i="131"/>
  <c r="S98" i="131"/>
  <c r="BM98" i="131"/>
  <c r="E98" i="131"/>
  <c r="AB98" i="131"/>
  <c r="F98" i="131"/>
  <c r="AK98" i="131"/>
  <c r="AU98" i="131"/>
  <c r="BD98" i="131"/>
  <c r="T98" i="131"/>
  <c r="BL98" i="131"/>
  <c r="B98" i="131"/>
  <c r="AM98" i="131"/>
  <c r="C98" i="131"/>
  <c r="AC98" i="131"/>
  <c r="N98" i="131"/>
  <c r="AT98" i="131"/>
  <c r="BN98" i="131"/>
  <c r="AL98" i="131"/>
  <c r="Q98" i="131"/>
  <c r="AD98" i="131"/>
  <c r="J98" i="131"/>
  <c r="U98" i="131"/>
  <c r="L98" i="131"/>
  <c r="O98" i="131"/>
  <c r="AV98" i="131"/>
  <c r="M98" i="131"/>
  <c r="G98" i="131"/>
  <c r="Q130" i="131"/>
  <c r="AM130" i="131"/>
  <c r="BN130" i="131"/>
  <c r="H130" i="131"/>
  <c r="AB130" i="131"/>
  <c r="I130" i="131"/>
  <c r="J130" i="131"/>
  <c r="P130" i="131"/>
  <c r="O130" i="131"/>
  <c r="AT130" i="131"/>
  <c r="U130" i="131"/>
  <c r="AK130" i="131"/>
  <c r="M130" i="131"/>
  <c r="AD130" i="131"/>
  <c r="AV130" i="131"/>
  <c r="BD130" i="131"/>
  <c r="T130" i="131"/>
  <c r="E130" i="131"/>
  <c r="AU130" i="131"/>
  <c r="AL130" i="131"/>
  <c r="BL130" i="131"/>
  <c r="S130" i="131"/>
  <c r="B130" i="131"/>
  <c r="AC130" i="131"/>
  <c r="BC130" i="131"/>
  <c r="F130" i="131"/>
  <c r="G130" i="131"/>
  <c r="BM130" i="131"/>
  <c r="BE130" i="131"/>
  <c r="C130" i="131"/>
  <c r="N130" i="131"/>
  <c r="L130" i="131"/>
  <c r="I35" i="131"/>
  <c r="H35" i="131"/>
  <c r="BL35" i="131"/>
  <c r="Q35" i="131"/>
  <c r="AL35" i="131"/>
  <c r="BM35" i="131"/>
  <c r="BE35" i="131"/>
  <c r="O35" i="131"/>
  <c r="S35" i="131"/>
  <c r="AT35" i="131"/>
  <c r="AC35" i="131"/>
  <c r="AV35" i="131"/>
  <c r="BN35" i="131"/>
  <c r="C35" i="131"/>
  <c r="E35" i="131"/>
  <c r="T35" i="131"/>
  <c r="BC35" i="131"/>
  <c r="L35" i="131"/>
  <c r="BD35" i="131"/>
  <c r="U35" i="131"/>
  <c r="AB35" i="131"/>
  <c r="AK35" i="131"/>
  <c r="AU35" i="131"/>
  <c r="F35" i="131"/>
  <c r="G35" i="131"/>
  <c r="M35" i="131"/>
  <c r="B35" i="131"/>
  <c r="P35" i="131"/>
  <c r="AM35" i="131"/>
  <c r="AD35" i="131"/>
  <c r="N35" i="131"/>
  <c r="J35" i="131"/>
  <c r="H108" i="131"/>
  <c r="I108" i="131"/>
  <c r="U108" i="131"/>
  <c r="S108" i="131"/>
  <c r="O108" i="131"/>
  <c r="C108" i="131"/>
  <c r="L108" i="131"/>
  <c r="AT108" i="131"/>
  <c r="BL108" i="131"/>
  <c r="AC108" i="131"/>
  <c r="Q108" i="131"/>
  <c r="BC108" i="131"/>
  <c r="AU108" i="131"/>
  <c r="AD108" i="131"/>
  <c r="BD108" i="131"/>
  <c r="G108" i="131"/>
  <c r="AK108" i="131"/>
  <c r="AV108" i="131"/>
  <c r="N108" i="131"/>
  <c r="B108" i="131"/>
  <c r="AM108" i="131"/>
  <c r="T108" i="131"/>
  <c r="J108" i="131"/>
  <c r="AL108" i="131"/>
  <c r="AB108" i="131"/>
  <c r="P108" i="131"/>
  <c r="F108" i="131"/>
  <c r="M108" i="131"/>
  <c r="BM108" i="131"/>
  <c r="E108" i="131"/>
  <c r="BE108" i="131"/>
  <c r="BN108" i="131"/>
  <c r="BN75" i="131"/>
  <c r="J75" i="131"/>
  <c r="E75" i="131"/>
  <c r="H75" i="131"/>
  <c r="BE75" i="131"/>
  <c r="AC75" i="131"/>
  <c r="I75" i="131"/>
  <c r="P75" i="131"/>
  <c r="O75" i="131"/>
  <c r="AD75" i="131"/>
  <c r="AT75" i="131"/>
  <c r="M75" i="131"/>
  <c r="AL75" i="131"/>
  <c r="T75" i="131"/>
  <c r="AU75" i="131"/>
  <c r="S75" i="131"/>
  <c r="B75" i="131"/>
  <c r="AK75" i="131"/>
  <c r="L75" i="131"/>
  <c r="G75" i="131"/>
  <c r="AV75" i="131"/>
  <c r="U75" i="131"/>
  <c r="Q75" i="131"/>
  <c r="C75" i="131"/>
  <c r="BL75" i="131"/>
  <c r="BC75" i="131"/>
  <c r="N75" i="131"/>
  <c r="F75" i="131"/>
  <c r="BD75" i="131"/>
  <c r="AB75" i="131"/>
  <c r="BM75" i="131"/>
  <c r="AM75" i="131"/>
  <c r="I72" i="131"/>
  <c r="H72" i="131"/>
  <c r="AU72" i="131"/>
  <c r="AL72" i="131"/>
  <c r="M72" i="131"/>
  <c r="AC72" i="131"/>
  <c r="BC72" i="131"/>
  <c r="AV72" i="131"/>
  <c r="P72" i="131"/>
  <c r="AB72" i="131"/>
  <c r="Q72" i="131"/>
  <c r="AT72" i="131"/>
  <c r="G72" i="131"/>
  <c r="E72" i="131"/>
  <c r="BD72" i="131"/>
  <c r="AM72" i="131"/>
  <c r="BE72" i="131"/>
  <c r="BN72" i="131"/>
  <c r="F72" i="131"/>
  <c r="AD72" i="131"/>
  <c r="AK72" i="131"/>
  <c r="BM72" i="131"/>
  <c r="J72" i="131"/>
  <c r="B72" i="131"/>
  <c r="U72" i="131"/>
  <c r="S72" i="131"/>
  <c r="L72" i="131"/>
  <c r="C72" i="131"/>
  <c r="N72" i="131"/>
  <c r="T72" i="131"/>
  <c r="BL72" i="131"/>
  <c r="O72" i="131"/>
  <c r="I74" i="131"/>
  <c r="H74" i="131"/>
  <c r="AL74" i="131"/>
  <c r="AK74" i="131"/>
  <c r="AV74" i="131"/>
  <c r="C74" i="131"/>
  <c r="AT74" i="131"/>
  <c r="B74" i="131"/>
  <c r="AD74" i="131"/>
  <c r="AM74" i="131"/>
  <c r="BC74" i="131"/>
  <c r="Q74" i="131"/>
  <c r="T74" i="131"/>
  <c r="BD74" i="131"/>
  <c r="BM74" i="131"/>
  <c r="AB74" i="131"/>
  <c r="U74" i="131"/>
  <c r="BN74" i="131"/>
  <c r="BE74" i="131"/>
  <c r="S74" i="131"/>
  <c r="F74" i="131"/>
  <c r="O74" i="131"/>
  <c r="J74" i="131"/>
  <c r="M74" i="131"/>
  <c r="AU74" i="131"/>
  <c r="L74" i="131"/>
  <c r="E74" i="131"/>
  <c r="N74" i="131"/>
  <c r="BL74" i="131"/>
  <c r="P74" i="131"/>
  <c r="AC74" i="131"/>
  <c r="G74" i="131"/>
  <c r="AV88" i="131"/>
  <c r="I88" i="131"/>
  <c r="H88" i="131"/>
  <c r="Q88" i="131"/>
  <c r="BM88" i="131"/>
  <c r="AC88" i="131"/>
  <c r="F88" i="131"/>
  <c r="BD88" i="131"/>
  <c r="P88" i="131"/>
  <c r="B88" i="131"/>
  <c r="L88" i="131"/>
  <c r="T88" i="131"/>
  <c r="M88" i="131"/>
  <c r="G88" i="131"/>
  <c r="AK88" i="131"/>
  <c r="J88" i="131"/>
  <c r="U88" i="131"/>
  <c r="N88" i="131"/>
  <c r="AL88" i="131"/>
  <c r="AD88" i="131"/>
  <c r="AT88" i="131"/>
  <c r="S88" i="131"/>
  <c r="E88" i="131"/>
  <c r="BN88" i="131"/>
  <c r="O88" i="131"/>
  <c r="BE88" i="131"/>
  <c r="BC88" i="131"/>
  <c r="AB88" i="131"/>
  <c r="AU88" i="131"/>
  <c r="AM88" i="131"/>
  <c r="BL88" i="131"/>
  <c r="C88" i="131"/>
  <c r="H125" i="131"/>
  <c r="I125" i="131"/>
  <c r="F125" i="131"/>
  <c r="AK125" i="131"/>
  <c r="N125" i="131"/>
  <c r="L125" i="131"/>
  <c r="AT125" i="131"/>
  <c r="BE125" i="131"/>
  <c r="AV125" i="131"/>
  <c r="T125" i="131"/>
  <c r="S125" i="131"/>
  <c r="O125" i="131"/>
  <c r="AM125" i="131"/>
  <c r="BL125" i="131"/>
  <c r="AU125" i="131"/>
  <c r="BN125" i="131"/>
  <c r="BC125" i="131"/>
  <c r="BM125" i="131"/>
  <c r="P125" i="131"/>
  <c r="G125" i="131"/>
  <c r="BD125" i="131"/>
  <c r="E125" i="131"/>
  <c r="U125" i="131"/>
  <c r="AC125" i="131"/>
  <c r="AD125" i="131"/>
  <c r="AB125" i="131"/>
  <c r="M125" i="131"/>
  <c r="Q125" i="131"/>
  <c r="B125" i="131"/>
  <c r="AL125" i="131"/>
  <c r="J125" i="131"/>
  <c r="C125" i="131"/>
  <c r="BE103" i="131"/>
  <c r="U103" i="131"/>
  <c r="I103" i="131"/>
  <c r="H103" i="131"/>
  <c r="BL103" i="131"/>
  <c r="AK103" i="131"/>
  <c r="BC103" i="131"/>
  <c r="AC103" i="131"/>
  <c r="P103" i="131"/>
  <c r="BN103" i="131"/>
  <c r="F103" i="131"/>
  <c r="AM103" i="131"/>
  <c r="AD103" i="131"/>
  <c r="AT103" i="131"/>
  <c r="Q103" i="131"/>
  <c r="M103" i="131"/>
  <c r="T103" i="131"/>
  <c r="BD103" i="131"/>
  <c r="BM103" i="131"/>
  <c r="J103" i="131"/>
  <c r="AU103" i="131"/>
  <c r="O103" i="131"/>
  <c r="G103" i="131"/>
  <c r="E103" i="131"/>
  <c r="N103" i="131"/>
  <c r="L103" i="131"/>
  <c r="AB103" i="131"/>
  <c r="AL103" i="131"/>
  <c r="S103" i="131"/>
  <c r="C103" i="131"/>
  <c r="B103" i="131"/>
  <c r="AV103" i="131"/>
  <c r="H91" i="131"/>
  <c r="I91" i="131"/>
  <c r="AT91" i="131"/>
  <c r="G91" i="131"/>
  <c r="AK91" i="131"/>
  <c r="M91" i="131"/>
  <c r="L91" i="131"/>
  <c r="AD91" i="131"/>
  <c r="AU91" i="131"/>
  <c r="AC91" i="131"/>
  <c r="Q91" i="131"/>
  <c r="O91" i="131"/>
  <c r="AL91" i="131"/>
  <c r="S91" i="131"/>
  <c r="N91" i="131"/>
  <c r="BN91" i="131"/>
  <c r="BL91" i="131"/>
  <c r="T91" i="131"/>
  <c r="C91" i="131"/>
  <c r="BC91" i="131"/>
  <c r="P91" i="131"/>
  <c r="BD91" i="131"/>
  <c r="J91" i="131"/>
  <c r="E91" i="131"/>
  <c r="AB91" i="131"/>
  <c r="BE91" i="131"/>
  <c r="U91" i="131"/>
  <c r="AV91" i="131"/>
  <c r="BM91" i="131"/>
  <c r="AM91" i="131"/>
  <c r="B91" i="131"/>
  <c r="F91" i="131"/>
  <c r="AK92" i="47"/>
  <c r="A329" i="61"/>
  <c r="AJ92" i="47"/>
  <c r="AI92" i="47"/>
  <c r="AI124" i="47"/>
  <c r="A457" i="61"/>
  <c r="AJ124" i="47"/>
  <c r="AK124" i="47"/>
  <c r="AJ70" i="47"/>
  <c r="AI70" i="47"/>
  <c r="A241" i="61"/>
  <c r="AK70" i="47"/>
  <c r="A181" i="61"/>
  <c r="AK55" i="47"/>
  <c r="AI55" i="47"/>
  <c r="AJ55" i="47"/>
  <c r="AJ40" i="47"/>
  <c r="A121" i="61"/>
  <c r="AK40" i="47"/>
  <c r="AI40" i="47"/>
  <c r="AJ79" i="47"/>
  <c r="A277" i="61"/>
  <c r="AK79" i="47"/>
  <c r="AI79" i="47"/>
  <c r="AJ82" i="47"/>
  <c r="AK82" i="47"/>
  <c r="A289" i="61"/>
  <c r="AI82" i="47"/>
  <c r="AI91" i="47"/>
  <c r="A325" i="61"/>
  <c r="AK91" i="47"/>
  <c r="AJ91" i="47"/>
  <c r="A221" i="61"/>
  <c r="AJ65" i="47"/>
  <c r="AI65" i="47"/>
  <c r="AK65" i="47"/>
  <c r="AI112" i="47"/>
  <c r="AJ112" i="47"/>
  <c r="A409" i="61"/>
  <c r="AK112" i="47"/>
  <c r="B3" i="128"/>
  <c r="A377" i="61"/>
  <c r="AI104" i="47"/>
  <c r="AK104" i="47"/>
  <c r="AJ104" i="47"/>
  <c r="A421" i="61"/>
  <c r="AJ115" i="47"/>
  <c r="AK115" i="47"/>
  <c r="AI115" i="47"/>
  <c r="A513" i="61"/>
  <c r="AK138" i="47"/>
  <c r="AJ138" i="47"/>
  <c r="AI138" i="47"/>
  <c r="A445" i="61"/>
  <c r="AI121" i="47"/>
  <c r="AJ121" i="47"/>
  <c r="AK121" i="47"/>
  <c r="A461" i="61"/>
  <c r="AK125" i="47"/>
  <c r="AJ125" i="47"/>
  <c r="AI125" i="47"/>
  <c r="AJ66" i="47"/>
  <c r="AK66" i="47"/>
  <c r="A225" i="61"/>
  <c r="AI66" i="47"/>
  <c r="AJ131" i="47"/>
  <c r="A485" i="61"/>
  <c r="AK131" i="47"/>
  <c r="AI131" i="47"/>
  <c r="AI130" i="47"/>
  <c r="AK130" i="47"/>
  <c r="A481" i="61"/>
  <c r="AJ130" i="47"/>
  <c r="A489" i="61"/>
  <c r="AJ132" i="47"/>
  <c r="AK132" i="47"/>
  <c r="AI132" i="47"/>
  <c r="AJ45" i="47"/>
  <c r="AK45" i="47"/>
  <c r="AI45" i="47"/>
  <c r="A141" i="61"/>
  <c r="AK47" i="47"/>
  <c r="A149" i="61"/>
  <c r="AI47" i="47"/>
  <c r="AJ47" i="47"/>
  <c r="A129" i="61"/>
  <c r="AK42" i="47"/>
  <c r="AJ42" i="47"/>
  <c r="AI42" i="47"/>
  <c r="A413" i="61"/>
  <c r="AJ113" i="47"/>
  <c r="AI113" i="47"/>
  <c r="AK113" i="47"/>
  <c r="AJ126" i="47"/>
  <c r="A465" i="61"/>
  <c r="AK126" i="47"/>
  <c r="AI126" i="47"/>
  <c r="AI67" i="47"/>
  <c r="AK67" i="47"/>
  <c r="AJ67" i="47"/>
  <c r="A229" i="61"/>
  <c r="AK129" i="47"/>
  <c r="AI129" i="47"/>
  <c r="A477" i="61"/>
  <c r="AJ129" i="47"/>
  <c r="AK72" i="47"/>
  <c r="AI72" i="47"/>
  <c r="AJ72" i="47"/>
  <c r="A249" i="61"/>
  <c r="A193" i="61"/>
  <c r="AJ58" i="47"/>
  <c r="AK58" i="47"/>
  <c r="AI58" i="47"/>
  <c r="A349" i="61"/>
  <c r="AK97" i="47"/>
  <c r="AJ97" i="47"/>
  <c r="AI97" i="47"/>
  <c r="AK103" i="47"/>
  <c r="AI103" i="47"/>
  <c r="A373" i="61"/>
  <c r="AJ103" i="47"/>
  <c r="A253" i="61"/>
  <c r="AJ73" i="47"/>
  <c r="AI73" i="47"/>
  <c r="AK73" i="47"/>
  <c r="AI99" i="47"/>
  <c r="AK99" i="47"/>
  <c r="AJ99" i="47"/>
  <c r="A357" i="61"/>
  <c r="AI62" i="47"/>
  <c r="AK62" i="47"/>
  <c r="A209" i="61"/>
  <c r="AJ62" i="47"/>
  <c r="AK52" i="47"/>
  <c r="A169" i="61"/>
  <c r="AI52" i="47"/>
  <c r="AJ52" i="47"/>
  <c r="AI96" i="47"/>
  <c r="A345" i="61"/>
  <c r="AJ96" i="47"/>
  <c r="AK96" i="47"/>
  <c r="AI108" i="47"/>
  <c r="AK108" i="47"/>
  <c r="A393" i="61"/>
  <c r="AJ108" i="47"/>
  <c r="AK64" i="47"/>
  <c r="AJ64" i="47"/>
  <c r="A217" i="61"/>
  <c r="AI64" i="47"/>
  <c r="AI116" i="47"/>
  <c r="A425" i="61"/>
  <c r="AK116" i="47"/>
  <c r="AJ116" i="47"/>
  <c r="AK44" i="47"/>
  <c r="A137" i="61"/>
  <c r="AI44" i="47"/>
  <c r="AJ44" i="47"/>
  <c r="AK107" i="47"/>
  <c r="A389" i="61"/>
  <c r="AI107" i="47"/>
  <c r="AJ107" i="47"/>
  <c r="A381" i="61"/>
  <c r="AK105" i="47"/>
  <c r="AJ105" i="47"/>
  <c r="AI105" i="47"/>
  <c r="AJ51" i="47"/>
  <c r="AK51" i="47"/>
  <c r="AI51" i="47"/>
  <c r="A165" i="61"/>
  <c r="A173" i="61"/>
  <c r="AJ53" i="47"/>
  <c r="AI53" i="47"/>
  <c r="AK53" i="47"/>
  <c r="A441" i="61"/>
  <c r="AK120" i="47"/>
  <c r="AI120" i="47"/>
  <c r="AJ120" i="47"/>
  <c r="AI102" i="47"/>
  <c r="AJ102" i="47"/>
  <c r="A369" i="61"/>
  <c r="AK102" i="47"/>
  <c r="AI84" i="47"/>
  <c r="AK84" i="47"/>
  <c r="A297" i="61"/>
  <c r="AJ84" i="47"/>
  <c r="AK74" i="47"/>
  <c r="AI74" i="47"/>
  <c r="A257" i="61"/>
  <c r="AJ74" i="47"/>
  <c r="AJ110" i="47"/>
  <c r="A401" i="61"/>
  <c r="AK110" i="47"/>
  <c r="AI110" i="47"/>
  <c r="AI133" i="47"/>
  <c r="A493" i="61"/>
  <c r="AJ133" i="47"/>
  <c r="AK133" i="47"/>
  <c r="BL11" i="131"/>
  <c r="BE11" i="131"/>
  <c r="B11" i="131"/>
  <c r="C11" i="131"/>
  <c r="BD11" i="131"/>
  <c r="BN11" i="131"/>
  <c r="BM11" i="131"/>
  <c r="BC11" i="131"/>
  <c r="C46" i="131"/>
  <c r="AT46" i="131"/>
  <c r="BE46" i="131"/>
  <c r="H46" i="131"/>
  <c r="AL46" i="131"/>
  <c r="AM46" i="131"/>
  <c r="G46" i="131"/>
  <c r="BL46" i="131"/>
  <c r="T46" i="131"/>
  <c r="I46" i="131"/>
  <c r="AK46" i="131"/>
  <c r="BC46" i="131"/>
  <c r="O46" i="131"/>
  <c r="BN46" i="131"/>
  <c r="AB46" i="131"/>
  <c r="J46" i="131"/>
  <c r="N46" i="131"/>
  <c r="Q46" i="131"/>
  <c r="AD46" i="131"/>
  <c r="F46" i="131"/>
  <c r="M46" i="131"/>
  <c r="L46" i="131"/>
  <c r="BM46" i="131"/>
  <c r="AV46" i="131"/>
  <c r="BD46" i="131"/>
  <c r="B46" i="131"/>
  <c r="S46" i="131"/>
  <c r="U46" i="131"/>
  <c r="E46" i="131"/>
  <c r="AC46" i="131"/>
  <c r="AU46" i="131"/>
  <c r="P46" i="131"/>
  <c r="H94" i="131"/>
  <c r="I94" i="131"/>
  <c r="U94" i="131"/>
  <c r="AT94" i="131"/>
  <c r="B94" i="131"/>
  <c r="M94" i="131"/>
  <c r="BD94" i="131"/>
  <c r="L94" i="131"/>
  <c r="C94" i="131"/>
  <c r="Q94" i="131"/>
  <c r="P94" i="131"/>
  <c r="AV94" i="131"/>
  <c r="S94" i="131"/>
  <c r="BN94" i="131"/>
  <c r="AB94" i="131"/>
  <c r="E94" i="131"/>
  <c r="AD94" i="131"/>
  <c r="AK94" i="131"/>
  <c r="BC94" i="131"/>
  <c r="AL94" i="131"/>
  <c r="AM94" i="131"/>
  <c r="F94" i="131"/>
  <c r="T94" i="131"/>
  <c r="J94" i="131"/>
  <c r="AU94" i="131"/>
  <c r="O94" i="131"/>
  <c r="BL94" i="131"/>
  <c r="AC94" i="131"/>
  <c r="G94" i="131"/>
  <c r="N94" i="131"/>
  <c r="BM94" i="131"/>
  <c r="BE94" i="131"/>
  <c r="AD66" i="131"/>
  <c r="BM66" i="131"/>
  <c r="P66" i="131"/>
  <c r="H66" i="131"/>
  <c r="U66" i="131"/>
  <c r="I66" i="131"/>
  <c r="Q66" i="131"/>
  <c r="M66" i="131"/>
  <c r="BL66" i="131"/>
  <c r="BN66" i="131"/>
  <c r="AM66" i="131"/>
  <c r="L66" i="131"/>
  <c r="BC66" i="131"/>
  <c r="N66" i="131"/>
  <c r="O66" i="131"/>
  <c r="S66" i="131"/>
  <c r="J66" i="131"/>
  <c r="B66" i="131"/>
  <c r="F66" i="131"/>
  <c r="E66" i="131"/>
  <c r="AL66" i="131"/>
  <c r="AB66" i="131"/>
  <c r="AT66" i="131"/>
  <c r="AK66" i="131"/>
  <c r="AU66" i="131"/>
  <c r="G66" i="131"/>
  <c r="BE66" i="131"/>
  <c r="C66" i="131"/>
  <c r="AV66" i="131"/>
  <c r="BD66" i="131"/>
  <c r="AC66" i="131"/>
  <c r="T66" i="131"/>
  <c r="BD117" i="131"/>
  <c r="Q117" i="131"/>
  <c r="J117" i="131"/>
  <c r="AV117" i="131"/>
  <c r="H117" i="131"/>
  <c r="E117" i="131"/>
  <c r="AT117" i="131"/>
  <c r="I117" i="131"/>
  <c r="L117" i="131"/>
  <c r="BE117" i="131"/>
  <c r="O117" i="131"/>
  <c r="AM117" i="131"/>
  <c r="AK117" i="131"/>
  <c r="C117" i="131"/>
  <c r="AU117" i="131"/>
  <c r="S117" i="131"/>
  <c r="AL117" i="131"/>
  <c r="F117" i="131"/>
  <c r="BL117" i="131"/>
  <c r="U117" i="131"/>
  <c r="B117" i="131"/>
  <c r="BC117" i="131"/>
  <c r="G117" i="131"/>
  <c r="T117" i="131"/>
  <c r="N117" i="131"/>
  <c r="BM117" i="131"/>
  <c r="AB117" i="131"/>
  <c r="P117" i="131"/>
  <c r="M117" i="131"/>
  <c r="BN117" i="131"/>
  <c r="AC117" i="131"/>
  <c r="AD117" i="131"/>
  <c r="BE28" i="131"/>
  <c r="BM28" i="131"/>
  <c r="BD28" i="131"/>
  <c r="B28" i="131"/>
  <c r="BL28" i="131"/>
  <c r="C28" i="131"/>
  <c r="BN28" i="131"/>
  <c r="BC28" i="131"/>
  <c r="BM16" i="131"/>
  <c r="BE16" i="131"/>
  <c r="BL16" i="131"/>
  <c r="BD16" i="131"/>
  <c r="BC16" i="131"/>
  <c r="BN16" i="131"/>
  <c r="C16" i="131"/>
  <c r="B16" i="131"/>
  <c r="C19" i="131"/>
  <c r="BN19" i="131"/>
  <c r="BL19" i="131"/>
  <c r="BC19" i="131"/>
  <c r="BE19" i="131"/>
  <c r="B19" i="131"/>
  <c r="BD19" i="131"/>
  <c r="BM19" i="131"/>
  <c r="B21" i="128"/>
  <c r="B31" i="128"/>
  <c r="C31" i="131"/>
  <c r="BL31" i="131"/>
  <c r="BM31" i="131"/>
  <c r="BC31" i="131"/>
  <c r="BD31" i="131"/>
  <c r="B31" i="131"/>
  <c r="BE31" i="131"/>
  <c r="BN31" i="131"/>
  <c r="B18" i="128"/>
  <c r="BE18" i="131"/>
  <c r="BN18" i="131"/>
  <c r="BM18" i="131"/>
  <c r="BD18" i="131"/>
  <c r="BC18" i="131"/>
  <c r="BL18" i="131"/>
  <c r="B18" i="131"/>
  <c r="C18" i="131"/>
  <c r="H33" i="131"/>
  <c r="I33" i="131"/>
  <c r="BL33" i="131"/>
  <c r="B33" i="131"/>
  <c r="AT33" i="131"/>
  <c r="AK33" i="131"/>
  <c r="AL33" i="131"/>
  <c r="Q33" i="131"/>
  <c r="AM33" i="131"/>
  <c r="AV33" i="131"/>
  <c r="BD33" i="131"/>
  <c r="BC33" i="131"/>
  <c r="AD33" i="131"/>
  <c r="F33" i="131"/>
  <c r="BM33" i="131"/>
  <c r="T33" i="131"/>
  <c r="U33" i="131"/>
  <c r="AU33" i="131"/>
  <c r="AB33" i="131"/>
  <c r="E33" i="131"/>
  <c r="C33" i="131"/>
  <c r="O33" i="131"/>
  <c r="AC33" i="131"/>
  <c r="M33" i="131"/>
  <c r="J33" i="131"/>
  <c r="BE33" i="131"/>
  <c r="BN33" i="131"/>
  <c r="G33" i="131"/>
  <c r="S33" i="131"/>
  <c r="N33" i="131"/>
  <c r="P33" i="131"/>
  <c r="L33" i="131"/>
  <c r="AC92" i="131"/>
  <c r="H92" i="131"/>
  <c r="I92" i="131"/>
  <c r="AL92" i="131"/>
  <c r="E92" i="131"/>
  <c r="BC92" i="131"/>
  <c r="U92" i="131"/>
  <c r="L92" i="131"/>
  <c r="AM92" i="131"/>
  <c r="AB92" i="131"/>
  <c r="N92" i="131"/>
  <c r="AV92" i="131"/>
  <c r="BL92" i="131"/>
  <c r="Q92" i="131"/>
  <c r="F92" i="131"/>
  <c r="C92" i="131"/>
  <c r="J92" i="131"/>
  <c r="AD92" i="131"/>
  <c r="M92" i="131"/>
  <c r="P92" i="131"/>
  <c r="BD92" i="131"/>
  <c r="B92" i="131"/>
  <c r="AT92" i="131"/>
  <c r="G92" i="131"/>
  <c r="BE92" i="131"/>
  <c r="BN92" i="131"/>
  <c r="O92" i="131"/>
  <c r="S92" i="131"/>
  <c r="AK92" i="131"/>
  <c r="AU92" i="131"/>
  <c r="T92" i="131"/>
  <c r="BM92" i="131"/>
  <c r="H86" i="131"/>
  <c r="I86" i="131"/>
  <c r="BC86" i="131"/>
  <c r="G86" i="131"/>
  <c r="S86" i="131"/>
  <c r="AD86" i="131"/>
  <c r="E86" i="131"/>
  <c r="N86" i="131"/>
  <c r="U86" i="131"/>
  <c r="Q86" i="131"/>
  <c r="C86" i="131"/>
  <c r="F86" i="131"/>
  <c r="T86" i="131"/>
  <c r="BE86" i="131"/>
  <c r="BN86" i="131"/>
  <c r="BD86" i="131"/>
  <c r="AU86" i="131"/>
  <c r="AB86" i="131"/>
  <c r="P86" i="131"/>
  <c r="L86" i="131"/>
  <c r="AV86" i="131"/>
  <c r="J86" i="131"/>
  <c r="AK86" i="131"/>
  <c r="M86" i="131"/>
  <c r="AC86" i="131"/>
  <c r="AT86" i="131"/>
  <c r="AM86" i="131"/>
  <c r="BM86" i="131"/>
  <c r="O86" i="131"/>
  <c r="B86" i="131"/>
  <c r="AL86" i="131"/>
  <c r="BL86" i="131"/>
  <c r="B24" i="128"/>
  <c r="BL24" i="131"/>
  <c r="C24" i="131"/>
  <c r="BE24" i="131"/>
  <c r="BC24" i="131"/>
  <c r="BN24" i="131"/>
  <c r="BD24" i="131"/>
  <c r="B24" i="131"/>
  <c r="BM24" i="131"/>
  <c r="I87" i="131"/>
  <c r="H87" i="131"/>
  <c r="T87" i="131"/>
  <c r="J87" i="131"/>
  <c r="BM87" i="131"/>
  <c r="G87" i="131"/>
  <c r="BC87" i="131"/>
  <c r="E87" i="131"/>
  <c r="B87" i="131"/>
  <c r="AL87" i="131"/>
  <c r="BE87" i="131"/>
  <c r="L87" i="131"/>
  <c r="AD87" i="131"/>
  <c r="AU87" i="131"/>
  <c r="BD87" i="131"/>
  <c r="AB87" i="131"/>
  <c r="N87" i="131"/>
  <c r="O87" i="131"/>
  <c r="F87" i="131"/>
  <c r="C87" i="131"/>
  <c r="Q87" i="131"/>
  <c r="M87" i="131"/>
  <c r="AK87" i="131"/>
  <c r="BL87" i="131"/>
  <c r="S87" i="131"/>
  <c r="BN87" i="131"/>
  <c r="AC87" i="131"/>
  <c r="AM87" i="131"/>
  <c r="P87" i="131"/>
  <c r="U87" i="131"/>
  <c r="AV87" i="131"/>
  <c r="AT87" i="131"/>
  <c r="I111" i="131"/>
  <c r="H111" i="131"/>
  <c r="BC111" i="131"/>
  <c r="AK111" i="131"/>
  <c r="BN111" i="131"/>
  <c r="AC111" i="131"/>
  <c r="G111" i="131"/>
  <c r="E111" i="131"/>
  <c r="P111" i="131"/>
  <c r="AT111" i="131"/>
  <c r="T111" i="131"/>
  <c r="O111" i="131"/>
  <c r="F111" i="131"/>
  <c r="AB111" i="131"/>
  <c r="BL111" i="131"/>
  <c r="M111" i="131"/>
  <c r="AD111" i="131"/>
  <c r="U111" i="131"/>
  <c r="BM111" i="131"/>
  <c r="L111" i="131"/>
  <c r="BE111" i="131"/>
  <c r="AL111" i="131"/>
  <c r="N111" i="131"/>
  <c r="AU111" i="131"/>
  <c r="BD111" i="131"/>
  <c r="C111" i="131"/>
  <c r="B111" i="131"/>
  <c r="AM111" i="131"/>
  <c r="Q111" i="131"/>
  <c r="J111" i="131"/>
  <c r="AV111" i="131"/>
  <c r="S111" i="131"/>
  <c r="I73" i="131"/>
  <c r="H73" i="131"/>
  <c r="AV73" i="131"/>
  <c r="C73" i="131"/>
  <c r="BN73" i="131"/>
  <c r="P73" i="131"/>
  <c r="B73" i="131"/>
  <c r="O73" i="131"/>
  <c r="BD73" i="131"/>
  <c r="BM73" i="131"/>
  <c r="AU73" i="131"/>
  <c r="J73" i="131"/>
  <c r="AD73" i="131"/>
  <c r="N73" i="131"/>
  <c r="G73" i="131"/>
  <c r="AM73" i="131"/>
  <c r="M73" i="131"/>
  <c r="BL73" i="131"/>
  <c r="AK73" i="131"/>
  <c r="L73" i="131"/>
  <c r="E73" i="131"/>
  <c r="AT73" i="131"/>
  <c r="AB73" i="131"/>
  <c r="AL73" i="131"/>
  <c r="U73" i="131"/>
  <c r="BC73" i="131"/>
  <c r="T73" i="131"/>
  <c r="BE73" i="131"/>
  <c r="Q73" i="131"/>
  <c r="F73" i="131"/>
  <c r="S73" i="131"/>
  <c r="AC73" i="131"/>
  <c r="B5" i="128"/>
  <c r="C5" i="131"/>
  <c r="BE5" i="131"/>
  <c r="BM5" i="131"/>
  <c r="BL5" i="131"/>
  <c r="BD5" i="131"/>
  <c r="BN5" i="131"/>
  <c r="BC5" i="131"/>
  <c r="B5" i="131"/>
  <c r="C13" i="131"/>
  <c r="BE13" i="131"/>
  <c r="BL13" i="131"/>
  <c r="B13" i="131"/>
  <c r="BM13" i="131"/>
  <c r="BD13" i="131"/>
  <c r="BN13" i="131"/>
  <c r="BC13" i="131"/>
  <c r="BL127" i="131"/>
  <c r="S127" i="131"/>
  <c r="H127" i="131"/>
  <c r="I127" i="131"/>
  <c r="BD127" i="131"/>
  <c r="L127" i="131"/>
  <c r="AU127" i="131"/>
  <c r="BM127" i="131"/>
  <c r="F127" i="131"/>
  <c r="AM127" i="131"/>
  <c r="BE127" i="131"/>
  <c r="T127" i="131"/>
  <c r="BN127" i="131"/>
  <c r="J127" i="131"/>
  <c r="AK127" i="131"/>
  <c r="B127" i="131"/>
  <c r="AT127" i="131"/>
  <c r="U127" i="131"/>
  <c r="AL127" i="131"/>
  <c r="O127" i="131"/>
  <c r="C127" i="131"/>
  <c r="Q127" i="131"/>
  <c r="AV127" i="131"/>
  <c r="AC127" i="131"/>
  <c r="AD127" i="131"/>
  <c r="AB127" i="131"/>
  <c r="N127" i="131"/>
  <c r="M127" i="131"/>
  <c r="E127" i="131"/>
  <c r="BC127" i="131"/>
  <c r="P127" i="131"/>
  <c r="G127" i="131"/>
  <c r="I69" i="131"/>
  <c r="H69" i="131"/>
  <c r="E69" i="131"/>
  <c r="U69" i="131"/>
  <c r="BE69" i="131"/>
  <c r="Q69" i="131"/>
  <c r="BN69" i="131"/>
  <c r="AU69" i="131"/>
  <c r="P69" i="131"/>
  <c r="AK69" i="131"/>
  <c r="S69" i="131"/>
  <c r="L69" i="131"/>
  <c r="B69" i="131"/>
  <c r="AL69" i="131"/>
  <c r="AV69" i="131"/>
  <c r="T69" i="131"/>
  <c r="AD69" i="131"/>
  <c r="G69" i="131"/>
  <c r="AC69" i="131"/>
  <c r="BM69" i="131"/>
  <c r="AT69" i="131"/>
  <c r="AM69" i="131"/>
  <c r="BC69" i="131"/>
  <c r="O69" i="131"/>
  <c r="J69" i="131"/>
  <c r="C69" i="131"/>
  <c r="BL69" i="131"/>
  <c r="N69" i="131"/>
  <c r="F69" i="131"/>
  <c r="AB69" i="131"/>
  <c r="M69" i="131"/>
  <c r="BD69" i="131"/>
  <c r="B26" i="128"/>
  <c r="BN26" i="131"/>
  <c r="BL26" i="131"/>
  <c r="B26" i="131"/>
  <c r="BC26" i="131"/>
  <c r="C26" i="131"/>
  <c r="BM26" i="131"/>
  <c r="BD26" i="131"/>
  <c r="BE26" i="131"/>
  <c r="I95" i="131"/>
  <c r="H95" i="131"/>
  <c r="BN95" i="131"/>
  <c r="L95" i="131"/>
  <c r="AD95" i="131"/>
  <c r="AK95" i="131"/>
  <c r="J95" i="131"/>
  <c r="P95" i="131"/>
  <c r="C95" i="131"/>
  <c r="N95" i="131"/>
  <c r="F95" i="131"/>
  <c r="B95" i="131"/>
  <c r="AV95" i="131"/>
  <c r="U95" i="131"/>
  <c r="BM95" i="131"/>
  <c r="AU95" i="131"/>
  <c r="AB95" i="131"/>
  <c r="BD95" i="131"/>
  <c r="BL95" i="131"/>
  <c r="AT95" i="131"/>
  <c r="Q95" i="131"/>
  <c r="BE95" i="131"/>
  <c r="M95" i="131"/>
  <c r="AM95" i="131"/>
  <c r="E95" i="131"/>
  <c r="G95" i="131"/>
  <c r="T95" i="131"/>
  <c r="S95" i="131"/>
  <c r="AC95" i="131"/>
  <c r="AL95" i="131"/>
  <c r="BC95" i="131"/>
  <c r="O95" i="131"/>
  <c r="B15" i="128"/>
  <c r="BE15" i="131"/>
  <c r="BD15" i="131"/>
  <c r="B15" i="131"/>
  <c r="C15" i="131"/>
  <c r="BM15" i="131"/>
  <c r="BC15" i="131"/>
  <c r="BL15" i="131"/>
  <c r="BN15" i="131"/>
  <c r="B8" i="128"/>
  <c r="I121" i="131"/>
  <c r="H121" i="131"/>
  <c r="F121" i="131"/>
  <c r="B121" i="131"/>
  <c r="S121" i="131"/>
  <c r="AM121" i="131"/>
  <c r="AD121" i="131"/>
  <c r="C121" i="131"/>
  <c r="AT121" i="131"/>
  <c r="J121" i="131"/>
  <c r="AC121" i="131"/>
  <c r="BL121" i="131"/>
  <c r="BN121" i="131"/>
  <c r="AK121" i="131"/>
  <c r="Q121" i="131"/>
  <c r="O121" i="131"/>
  <c r="AB121" i="131"/>
  <c r="L121" i="131"/>
  <c r="BD121" i="131"/>
  <c r="BE121" i="131"/>
  <c r="N121" i="131"/>
  <c r="AV121" i="131"/>
  <c r="M121" i="131"/>
  <c r="BC121" i="131"/>
  <c r="E121" i="131"/>
  <c r="AU121" i="131"/>
  <c r="U121" i="131"/>
  <c r="T121" i="131"/>
  <c r="P121" i="131"/>
  <c r="G121" i="131"/>
  <c r="BM121" i="131"/>
  <c r="AL121" i="131"/>
  <c r="H34" i="131"/>
  <c r="I34" i="131"/>
  <c r="F34" i="131"/>
  <c r="P34" i="131"/>
  <c r="T34" i="131"/>
  <c r="S34" i="131"/>
  <c r="AC34" i="131"/>
  <c r="M34" i="131"/>
  <c r="BE34" i="131"/>
  <c r="G34" i="131"/>
  <c r="BM34" i="131"/>
  <c r="L34" i="131"/>
  <c r="Q34" i="131"/>
  <c r="AM34" i="131"/>
  <c r="AT34" i="131"/>
  <c r="AU34" i="131"/>
  <c r="AV34" i="131"/>
  <c r="AK34" i="131"/>
  <c r="U34" i="131"/>
  <c r="E34" i="131"/>
  <c r="AD34" i="131"/>
  <c r="B34" i="131"/>
  <c r="O34" i="131"/>
  <c r="AL34" i="131"/>
  <c r="N34" i="131"/>
  <c r="C34" i="131"/>
  <c r="BC34" i="131"/>
  <c r="BD34" i="131"/>
  <c r="AB34" i="131"/>
  <c r="J34" i="131"/>
  <c r="BN34" i="131"/>
  <c r="BL34" i="131"/>
  <c r="C10" i="131"/>
  <c r="BL10" i="131"/>
  <c r="BD10" i="131"/>
  <c r="BM10" i="131"/>
  <c r="BC10" i="131"/>
  <c r="B10" i="131"/>
  <c r="BE10" i="131"/>
  <c r="BN10" i="131"/>
  <c r="I100" i="131"/>
  <c r="H100" i="131"/>
  <c r="N100" i="131"/>
  <c r="J100" i="131"/>
  <c r="L100" i="131"/>
  <c r="BL100" i="131"/>
  <c r="G100" i="131"/>
  <c r="F100" i="131"/>
  <c r="AB100" i="131"/>
  <c r="AL100" i="131"/>
  <c r="M100" i="131"/>
  <c r="BC100" i="131"/>
  <c r="BN100" i="131"/>
  <c r="AK100" i="131"/>
  <c r="BD100" i="131"/>
  <c r="T100" i="131"/>
  <c r="S100" i="131"/>
  <c r="E100" i="131"/>
  <c r="P100" i="131"/>
  <c r="AT100" i="131"/>
  <c r="Q100" i="131"/>
  <c r="BE100" i="131"/>
  <c r="AU100" i="131"/>
  <c r="AV100" i="131"/>
  <c r="AD100" i="131"/>
  <c r="B100" i="131"/>
  <c r="BM100" i="131"/>
  <c r="AC100" i="131"/>
  <c r="U100" i="131"/>
  <c r="AM100" i="131"/>
  <c r="C100" i="131"/>
  <c r="O100" i="131"/>
  <c r="BC23" i="131"/>
  <c r="BN23" i="131"/>
  <c r="BE23" i="131"/>
  <c r="B23" i="131"/>
  <c r="BM23" i="131"/>
  <c r="C23" i="131"/>
  <c r="BD23" i="131"/>
  <c r="BL23" i="131"/>
  <c r="H62" i="131"/>
  <c r="I62" i="131"/>
  <c r="AV62" i="131"/>
  <c r="S62" i="131"/>
  <c r="F62" i="131"/>
  <c r="BE62" i="131"/>
  <c r="AD62" i="131"/>
  <c r="B62" i="131"/>
  <c r="AC62" i="131"/>
  <c r="O62" i="131"/>
  <c r="Q62" i="131"/>
  <c r="M62" i="131"/>
  <c r="AU62" i="131"/>
  <c r="AB62" i="131"/>
  <c r="J62" i="131"/>
  <c r="G62" i="131"/>
  <c r="BN62" i="131"/>
  <c r="AL62" i="131"/>
  <c r="AK62" i="131"/>
  <c r="U62" i="131"/>
  <c r="C62" i="131"/>
  <c r="AT62" i="131"/>
  <c r="BM62" i="131"/>
  <c r="BC62" i="131"/>
  <c r="BD62" i="131"/>
  <c r="BL62" i="131"/>
  <c r="T62" i="131"/>
  <c r="L62" i="131"/>
  <c r="AM62" i="131"/>
  <c r="P62" i="131"/>
  <c r="E62" i="131"/>
  <c r="N62" i="131"/>
  <c r="C12" i="131"/>
  <c r="BE12" i="131"/>
  <c r="BC12" i="131"/>
  <c r="BN12" i="131"/>
  <c r="B12" i="131"/>
  <c r="BD12" i="131"/>
  <c r="BL12" i="131"/>
  <c r="BM12" i="131"/>
  <c r="B30" i="128"/>
  <c r="B22" i="128"/>
  <c r="BD22" i="131"/>
  <c r="B22" i="131"/>
  <c r="BE22" i="131"/>
  <c r="BL22" i="131"/>
  <c r="C22" i="131"/>
  <c r="BM22" i="131"/>
  <c r="BC22" i="131"/>
  <c r="BN22" i="131"/>
  <c r="B7" i="128"/>
  <c r="I59" i="131"/>
  <c r="H59" i="131"/>
  <c r="AV59" i="131"/>
  <c r="BC59" i="131"/>
  <c r="G59" i="131"/>
  <c r="AD59" i="131"/>
  <c r="E59" i="131"/>
  <c r="BN59" i="131"/>
  <c r="BM59" i="131"/>
  <c r="BL59" i="131"/>
  <c r="AB59" i="131"/>
  <c r="AM59" i="131"/>
  <c r="AT59" i="131"/>
  <c r="AC59" i="131"/>
  <c r="C59" i="131"/>
  <c r="AK59" i="131"/>
  <c r="L59" i="131"/>
  <c r="T59" i="131"/>
  <c r="F59" i="131"/>
  <c r="S59" i="131"/>
  <c r="N59" i="131"/>
  <c r="BD59" i="131"/>
  <c r="AL59" i="131"/>
  <c r="AU59" i="131"/>
  <c r="U59" i="131"/>
  <c r="BE59" i="131"/>
  <c r="M59" i="131"/>
  <c r="O59" i="131"/>
  <c r="P59" i="131"/>
  <c r="Q59" i="131"/>
  <c r="J59" i="131"/>
  <c r="B59" i="131"/>
  <c r="AV85" i="131"/>
  <c r="AU85" i="131"/>
  <c r="AK85" i="131"/>
  <c r="I85" i="131"/>
  <c r="H85" i="131"/>
  <c r="O85" i="131"/>
  <c r="BE85" i="131"/>
  <c r="G85" i="131"/>
  <c r="BL85" i="131"/>
  <c r="S85" i="131"/>
  <c r="AD85" i="131"/>
  <c r="AC85" i="131"/>
  <c r="P85" i="131"/>
  <c r="C85" i="131"/>
  <c r="Q85" i="131"/>
  <c r="AB85" i="131"/>
  <c r="M85" i="131"/>
  <c r="AM85" i="131"/>
  <c r="BC85" i="131"/>
  <c r="AL85" i="131"/>
  <c r="T85" i="131"/>
  <c r="L85" i="131"/>
  <c r="BM85" i="131"/>
  <c r="BD85" i="131"/>
  <c r="N85" i="131"/>
  <c r="E85" i="131"/>
  <c r="F85" i="131"/>
  <c r="U85" i="131"/>
  <c r="B85" i="131"/>
  <c r="BN85" i="131"/>
  <c r="AT85" i="131"/>
  <c r="J85" i="131"/>
  <c r="I67" i="131"/>
  <c r="O67" i="131"/>
  <c r="H67" i="131"/>
  <c r="F67" i="131"/>
  <c r="C67" i="131"/>
  <c r="G67" i="131"/>
  <c r="AL67" i="131"/>
  <c r="M67" i="131"/>
  <c r="BN67" i="131"/>
  <c r="P67" i="131"/>
  <c r="BL67" i="131"/>
  <c r="AD67" i="131"/>
  <c r="BE67" i="131"/>
  <c r="AT67" i="131"/>
  <c r="AK67" i="131"/>
  <c r="S67" i="131"/>
  <c r="BD67" i="131"/>
  <c r="E67" i="131"/>
  <c r="N67" i="131"/>
  <c r="AV67" i="131"/>
  <c r="U67" i="131"/>
  <c r="AC67" i="131"/>
  <c r="BC67" i="131"/>
  <c r="L67" i="131"/>
  <c r="Q67" i="131"/>
  <c r="T67" i="131"/>
  <c r="AU67" i="131"/>
  <c r="AB67" i="131"/>
  <c r="AM67" i="131"/>
  <c r="B67" i="131"/>
  <c r="J67" i="131"/>
  <c r="BM67" i="131"/>
  <c r="AD99" i="131"/>
  <c r="BL99" i="131"/>
  <c r="H99" i="131"/>
  <c r="I99" i="131"/>
  <c r="B99" i="131"/>
  <c r="BD99" i="131"/>
  <c r="C99" i="131"/>
  <c r="AM99" i="131"/>
  <c r="P99" i="131"/>
  <c r="E99" i="131"/>
  <c r="AL99" i="131"/>
  <c r="F99" i="131"/>
  <c r="BE99" i="131"/>
  <c r="AU99" i="131"/>
  <c r="AB99" i="131"/>
  <c r="BC99" i="131"/>
  <c r="N99" i="131"/>
  <c r="BM99" i="131"/>
  <c r="AC99" i="131"/>
  <c r="M99" i="131"/>
  <c r="J99" i="131"/>
  <c r="Q99" i="131"/>
  <c r="S99" i="131"/>
  <c r="O99" i="131"/>
  <c r="L99" i="131"/>
  <c r="T99" i="131"/>
  <c r="BN99" i="131"/>
  <c r="G99" i="131"/>
  <c r="AK99" i="131"/>
  <c r="AV99" i="131"/>
  <c r="AT99" i="131"/>
  <c r="U99" i="131"/>
  <c r="B9" i="128"/>
  <c r="H36" i="131"/>
  <c r="BE36" i="131"/>
  <c r="I36" i="131"/>
  <c r="AV36" i="131"/>
  <c r="AK36" i="131"/>
  <c r="C36" i="131"/>
  <c r="E36" i="131"/>
  <c r="O36" i="131"/>
  <c r="J36" i="131"/>
  <c r="B36" i="131"/>
  <c r="AL36" i="131"/>
  <c r="L36" i="131"/>
  <c r="F36" i="131"/>
  <c r="AD36" i="131"/>
  <c r="AM36" i="131"/>
  <c r="BM36" i="131"/>
  <c r="M36" i="131"/>
  <c r="P36" i="131"/>
  <c r="N36" i="131"/>
  <c r="G36" i="131"/>
  <c r="BL36" i="131"/>
  <c r="T36" i="131"/>
  <c r="AU36" i="131"/>
  <c r="Q36" i="131"/>
  <c r="AT36" i="131"/>
  <c r="S36" i="131"/>
  <c r="AC36" i="131"/>
  <c r="AB36" i="131"/>
  <c r="BC36" i="131"/>
  <c r="BN36" i="131"/>
  <c r="BD36" i="131"/>
  <c r="U36" i="131"/>
  <c r="I51" i="131"/>
  <c r="AT51" i="131"/>
  <c r="H51" i="131"/>
  <c r="L51" i="131"/>
  <c r="T51" i="131"/>
  <c r="C51" i="131"/>
  <c r="G51" i="131"/>
  <c r="AL51" i="131"/>
  <c r="O51" i="131"/>
  <c r="BL51" i="131"/>
  <c r="M51" i="131"/>
  <c r="AD51" i="131"/>
  <c r="N51" i="131"/>
  <c r="P51" i="131"/>
  <c r="BE51" i="131"/>
  <c r="Q51" i="131"/>
  <c r="J51" i="131"/>
  <c r="BC51" i="131"/>
  <c r="BN51" i="131"/>
  <c r="BD51" i="131"/>
  <c r="AM51" i="131"/>
  <c r="AB51" i="131"/>
  <c r="E51" i="131"/>
  <c r="S51" i="131"/>
  <c r="U51" i="131"/>
  <c r="F51" i="131"/>
  <c r="B51" i="131"/>
  <c r="AU51" i="131"/>
  <c r="AV51" i="131"/>
  <c r="AC51" i="131"/>
  <c r="BM51" i="131"/>
  <c r="AK51" i="131"/>
  <c r="L39" i="131"/>
  <c r="H39" i="131"/>
  <c r="I39" i="131"/>
  <c r="BM39" i="131"/>
  <c r="C39" i="131"/>
  <c r="AM39" i="131"/>
  <c r="F39" i="131"/>
  <c r="G39" i="131"/>
  <c r="BD39" i="131"/>
  <c r="O39" i="131"/>
  <c r="BN39" i="131"/>
  <c r="AT39" i="131"/>
  <c r="J39" i="131"/>
  <c r="AC39" i="131"/>
  <c r="BE39" i="131"/>
  <c r="U39" i="131"/>
  <c r="BC39" i="131"/>
  <c r="AL39" i="131"/>
  <c r="AV39" i="131"/>
  <c r="AU39" i="131"/>
  <c r="AK39" i="131"/>
  <c r="T39" i="131"/>
  <c r="E39" i="131"/>
  <c r="BL39" i="131"/>
  <c r="P39" i="131"/>
  <c r="S39" i="131"/>
  <c r="M39" i="131"/>
  <c r="Q39" i="131"/>
  <c r="N39" i="131"/>
  <c r="AB39" i="131"/>
  <c r="AD39" i="131"/>
  <c r="B39" i="131"/>
  <c r="B17" i="128"/>
  <c r="BN17" i="131"/>
  <c r="BM17" i="131"/>
  <c r="BD17" i="131"/>
  <c r="BC17" i="131"/>
  <c r="BE17" i="131"/>
  <c r="B17" i="131"/>
  <c r="C17" i="131"/>
  <c r="BL17" i="131"/>
  <c r="BL29" i="131"/>
  <c r="B29" i="131"/>
  <c r="BN29" i="131"/>
  <c r="BE29" i="131"/>
  <c r="C29" i="131"/>
  <c r="BC29" i="131"/>
  <c r="BM29" i="131"/>
  <c r="BD29" i="131"/>
  <c r="H102" i="131"/>
  <c r="S102" i="131"/>
  <c r="I102" i="131"/>
  <c r="J102" i="131"/>
  <c r="AM102" i="131"/>
  <c r="BE102" i="131"/>
  <c r="AD102" i="131"/>
  <c r="F102" i="131"/>
  <c r="BD102" i="131"/>
  <c r="Q102" i="131"/>
  <c r="BL102" i="131"/>
  <c r="AU102" i="131"/>
  <c r="L102" i="131"/>
  <c r="M102" i="131"/>
  <c r="E102" i="131"/>
  <c r="C102" i="131"/>
  <c r="B102" i="131"/>
  <c r="AT102" i="131"/>
  <c r="O102" i="131"/>
  <c r="G102" i="131"/>
  <c r="T102" i="131"/>
  <c r="BN102" i="131"/>
  <c r="AC102" i="131"/>
  <c r="BC102" i="131"/>
  <c r="AV102" i="131"/>
  <c r="P102" i="131"/>
  <c r="N102" i="131"/>
  <c r="U102" i="131"/>
  <c r="AB102" i="131"/>
  <c r="BM102" i="131"/>
  <c r="AL102" i="131"/>
  <c r="AK102" i="131"/>
  <c r="AX6" i="47"/>
  <c r="AW9" i="47"/>
  <c r="AX5" i="47"/>
  <c r="BN118" i="131"/>
  <c r="H118" i="131"/>
  <c r="I118" i="131"/>
  <c r="BD118" i="131"/>
  <c r="BL118" i="131"/>
  <c r="T118" i="131"/>
  <c r="BE118" i="131"/>
  <c r="G118" i="131"/>
  <c r="AC118" i="131"/>
  <c r="Q118" i="131"/>
  <c r="O118" i="131"/>
  <c r="AB118" i="131"/>
  <c r="BM118" i="131"/>
  <c r="J118" i="131"/>
  <c r="M118" i="131"/>
  <c r="N118" i="131"/>
  <c r="AK118" i="131"/>
  <c r="C118" i="131"/>
  <c r="AT118" i="131"/>
  <c r="U118" i="131"/>
  <c r="AM118" i="131"/>
  <c r="AV118" i="131"/>
  <c r="BC118" i="131"/>
  <c r="L118" i="131"/>
  <c r="E118" i="131"/>
  <c r="AD118" i="131"/>
  <c r="F118" i="131"/>
  <c r="B118" i="131"/>
  <c r="AU118" i="131"/>
  <c r="AL118" i="131"/>
  <c r="S118" i="131"/>
  <c r="P118" i="131"/>
  <c r="M50" i="131"/>
  <c r="AD50" i="131"/>
  <c r="AU50" i="131"/>
  <c r="J50" i="131"/>
  <c r="AV50" i="131"/>
  <c r="H50" i="131"/>
  <c r="AB50" i="131"/>
  <c r="I50" i="131"/>
  <c r="G50" i="131"/>
  <c r="AC50" i="131"/>
  <c r="S50" i="131"/>
  <c r="BN50" i="131"/>
  <c r="Q50" i="131"/>
  <c r="AL50" i="131"/>
  <c r="BM50" i="131"/>
  <c r="AM50" i="131"/>
  <c r="F50" i="131"/>
  <c r="BD50" i="131"/>
  <c r="BC50" i="131"/>
  <c r="BE50" i="131"/>
  <c r="N50" i="131"/>
  <c r="AK50" i="131"/>
  <c r="P50" i="131"/>
  <c r="B50" i="131"/>
  <c r="T50" i="131"/>
  <c r="BL50" i="131"/>
  <c r="O50" i="131"/>
  <c r="U50" i="131"/>
  <c r="C50" i="131"/>
  <c r="L50" i="131"/>
  <c r="AT50" i="131"/>
  <c r="E50" i="131"/>
  <c r="N64" i="131"/>
  <c r="AT64" i="131"/>
  <c r="I64" i="131"/>
  <c r="BL64" i="131"/>
  <c r="AB64" i="131"/>
  <c r="H64" i="131"/>
  <c r="B64" i="131"/>
  <c r="AD64" i="131"/>
  <c r="C64" i="131"/>
  <c r="AC64" i="131"/>
  <c r="U64" i="131"/>
  <c r="F64" i="131"/>
  <c r="AL64" i="131"/>
  <c r="BE64" i="131"/>
  <c r="AV64" i="131"/>
  <c r="Q64" i="131"/>
  <c r="P64" i="131"/>
  <c r="S64" i="131"/>
  <c r="O64" i="131"/>
  <c r="BM64" i="131"/>
  <c r="AU64" i="131"/>
  <c r="J64" i="131"/>
  <c r="BD64" i="131"/>
  <c r="T64" i="131"/>
  <c r="AM64" i="131"/>
  <c r="BC64" i="131"/>
  <c r="AK64" i="131"/>
  <c r="G64" i="131"/>
  <c r="M64" i="131"/>
  <c r="E64" i="131"/>
  <c r="BN64" i="131"/>
  <c r="L64" i="131"/>
  <c r="H116" i="131"/>
  <c r="BE116" i="131"/>
  <c r="I116" i="131"/>
  <c r="AB116" i="131"/>
  <c r="P116" i="131"/>
  <c r="N116" i="131"/>
  <c r="AD116" i="131"/>
  <c r="BD116" i="131"/>
  <c r="S116" i="131"/>
  <c r="M116" i="131"/>
  <c r="BC116" i="131"/>
  <c r="AV116" i="131"/>
  <c r="B116" i="131"/>
  <c r="F116" i="131"/>
  <c r="C116" i="131"/>
  <c r="AK116" i="131"/>
  <c r="L116" i="131"/>
  <c r="BN116" i="131"/>
  <c r="E116" i="131"/>
  <c r="AL116" i="131"/>
  <c r="AT116" i="131"/>
  <c r="J116" i="131"/>
  <c r="U116" i="131"/>
  <c r="Q116" i="131"/>
  <c r="BL116" i="131"/>
  <c r="O116" i="131"/>
  <c r="AC116" i="131"/>
  <c r="T116" i="131"/>
  <c r="BM116" i="131"/>
  <c r="G116" i="131"/>
  <c r="AM116" i="131"/>
  <c r="AU116" i="131"/>
  <c r="I53" i="131"/>
  <c r="AT53" i="131"/>
  <c r="H53" i="131"/>
  <c r="AK53" i="131"/>
  <c r="P53" i="131"/>
  <c r="BL53" i="131"/>
  <c r="F53" i="131"/>
  <c r="AL53" i="131"/>
  <c r="AU53" i="131"/>
  <c r="AC53" i="131"/>
  <c r="E53" i="131"/>
  <c r="C53" i="131"/>
  <c r="U53" i="131"/>
  <c r="N53" i="131"/>
  <c r="O53" i="131"/>
  <c r="AM53" i="131"/>
  <c r="BN53" i="131"/>
  <c r="AV53" i="131"/>
  <c r="Q53" i="131"/>
  <c r="BD53" i="131"/>
  <c r="M53" i="131"/>
  <c r="AB53" i="131"/>
  <c r="BE53" i="131"/>
  <c r="BC53" i="131"/>
  <c r="J53" i="131"/>
  <c r="L53" i="131"/>
  <c r="AD53" i="131"/>
  <c r="S53" i="131"/>
  <c r="B53" i="131"/>
  <c r="T53" i="131"/>
  <c r="G53" i="131"/>
  <c r="BM53" i="131"/>
  <c r="AM101" i="131"/>
  <c r="I101" i="131"/>
  <c r="H101" i="131"/>
  <c r="O101" i="131"/>
  <c r="AL101" i="131"/>
  <c r="C101" i="131"/>
  <c r="J101" i="131"/>
  <c r="E101" i="131"/>
  <c r="AC101" i="131"/>
  <c r="M101" i="131"/>
  <c r="AT101" i="131"/>
  <c r="B101" i="131"/>
  <c r="AD101" i="131"/>
  <c r="AK101" i="131"/>
  <c r="AU101" i="131"/>
  <c r="U101" i="131"/>
  <c r="BD101" i="131"/>
  <c r="N101" i="131"/>
  <c r="Q101" i="131"/>
  <c r="T101" i="131"/>
  <c r="S101" i="131"/>
  <c r="AV101" i="131"/>
  <c r="F101" i="131"/>
  <c r="AB101" i="131"/>
  <c r="P101" i="131"/>
  <c r="L101" i="131"/>
  <c r="BC101" i="131"/>
  <c r="BM101" i="131"/>
  <c r="G101" i="131"/>
  <c r="BN101" i="131"/>
  <c r="BE101" i="131"/>
  <c r="BL101" i="131"/>
  <c r="I126" i="131"/>
  <c r="H126" i="131"/>
  <c r="Q126" i="131"/>
  <c r="G126" i="131"/>
  <c r="BE126" i="131"/>
  <c r="BM126" i="131"/>
  <c r="AD126" i="131"/>
  <c r="T126" i="131"/>
  <c r="AM126" i="131"/>
  <c r="P126" i="131"/>
  <c r="B126" i="131"/>
  <c r="U126" i="131"/>
  <c r="S126" i="131"/>
  <c r="M126" i="131"/>
  <c r="E126" i="131"/>
  <c r="BN126" i="131"/>
  <c r="C126" i="131"/>
  <c r="AU126" i="131"/>
  <c r="AT126" i="131"/>
  <c r="AK126" i="131"/>
  <c r="BC126" i="131"/>
  <c r="N126" i="131"/>
  <c r="F126" i="131"/>
  <c r="AL126" i="131"/>
  <c r="AB126" i="131"/>
  <c r="AC126" i="131"/>
  <c r="J126" i="131"/>
  <c r="L126" i="131"/>
  <c r="AV126" i="131"/>
  <c r="BL126" i="131"/>
  <c r="BD126" i="131"/>
  <c r="O126" i="131"/>
  <c r="B25" i="128"/>
  <c r="L17" i="122"/>
  <c r="N17" i="122"/>
  <c r="M17" i="122"/>
  <c r="M33" i="122"/>
  <c r="L33" i="122"/>
  <c r="N33" i="122"/>
  <c r="M42" i="122"/>
  <c r="L42" i="122"/>
  <c r="N42" i="122"/>
  <c r="M36" i="122"/>
  <c r="L36" i="122"/>
  <c r="N36" i="122"/>
  <c r="N54" i="122"/>
  <c r="M54" i="122"/>
  <c r="L54" i="122"/>
  <c r="N34" i="122"/>
  <c r="N18" i="122"/>
  <c r="H37" i="131"/>
  <c r="BN37" i="131"/>
  <c r="I37" i="131"/>
  <c r="BE37" i="131"/>
  <c r="G37" i="131"/>
  <c r="O37" i="131"/>
  <c r="M37" i="131"/>
  <c r="E37" i="131"/>
  <c r="AD37" i="131"/>
  <c r="P37" i="131"/>
  <c r="Q37" i="131"/>
  <c r="B37" i="131"/>
  <c r="L37" i="131"/>
  <c r="BM37" i="131"/>
  <c r="T37" i="131"/>
  <c r="AM37" i="131"/>
  <c r="AV37" i="131"/>
  <c r="BD37" i="131"/>
  <c r="BC37" i="131"/>
  <c r="AB37" i="131"/>
  <c r="U37" i="131"/>
  <c r="N37" i="131"/>
  <c r="AK37" i="131"/>
  <c r="J37" i="131"/>
  <c r="AT37" i="131"/>
  <c r="S37" i="131"/>
  <c r="AL37" i="131"/>
  <c r="BL37" i="131"/>
  <c r="AC37" i="131"/>
  <c r="F37" i="131"/>
  <c r="C37" i="131"/>
  <c r="AU37" i="131"/>
  <c r="BL123" i="131"/>
  <c r="I123" i="131"/>
  <c r="H123" i="131"/>
  <c r="AV123" i="131"/>
  <c r="O123" i="131"/>
  <c r="AD123" i="131"/>
  <c r="BD123" i="131"/>
  <c r="BE123" i="131"/>
  <c r="BM123" i="131"/>
  <c r="F123" i="131"/>
  <c r="AU123" i="131"/>
  <c r="T123" i="131"/>
  <c r="AL123" i="131"/>
  <c r="N123" i="131"/>
  <c r="AT123" i="131"/>
  <c r="M123" i="131"/>
  <c r="AC123" i="131"/>
  <c r="B123" i="131"/>
  <c r="E123" i="131"/>
  <c r="L123" i="131"/>
  <c r="U123" i="131"/>
  <c r="AK123" i="131"/>
  <c r="J123" i="131"/>
  <c r="BC123" i="131"/>
  <c r="S123" i="131"/>
  <c r="P123" i="131"/>
  <c r="G123" i="131"/>
  <c r="Q123" i="131"/>
  <c r="BN123" i="131"/>
  <c r="C123" i="131"/>
  <c r="AB123" i="131"/>
  <c r="AM123" i="131"/>
  <c r="BE4" i="131"/>
  <c r="B4" i="131"/>
  <c r="BD4" i="131"/>
  <c r="BN4" i="131"/>
  <c r="BM4" i="131"/>
  <c r="BC4" i="131"/>
  <c r="BL4" i="131"/>
  <c r="C4" i="131"/>
  <c r="O122" i="131"/>
  <c r="H122" i="131"/>
  <c r="I122" i="131"/>
  <c r="AK122" i="131"/>
  <c r="S122" i="131"/>
  <c r="BM122" i="131"/>
  <c r="L122" i="131"/>
  <c r="N122" i="131"/>
  <c r="BE122" i="131"/>
  <c r="BL122" i="131"/>
  <c r="AV122" i="131"/>
  <c r="AU122" i="131"/>
  <c r="AT122" i="131"/>
  <c r="AD122" i="131"/>
  <c r="P122" i="131"/>
  <c r="AC122" i="131"/>
  <c r="BC122" i="131"/>
  <c r="M122" i="131"/>
  <c r="C122" i="131"/>
  <c r="T122" i="131"/>
  <c r="BN122" i="131"/>
  <c r="AB122" i="131"/>
  <c r="E122" i="131"/>
  <c r="J122" i="131"/>
  <c r="BD122" i="131"/>
  <c r="AM122" i="131"/>
  <c r="Q122" i="131"/>
  <c r="F122" i="131"/>
  <c r="U122" i="131"/>
  <c r="G122" i="131"/>
  <c r="AL122" i="131"/>
  <c r="B122" i="131"/>
  <c r="F16" i="112"/>
  <c r="F29" i="112"/>
  <c r="F28" i="112"/>
  <c r="F9" i="112"/>
  <c r="F18" i="112"/>
  <c r="F7" i="112"/>
  <c r="F12" i="112"/>
  <c r="F8" i="112"/>
  <c r="F22" i="112"/>
  <c r="F24" i="112"/>
  <c r="F11" i="112"/>
  <c r="F30" i="112"/>
  <c r="F13" i="112"/>
  <c r="B14" i="128"/>
  <c r="BD14" i="131"/>
  <c r="BL14" i="131"/>
  <c r="C14" i="131"/>
  <c r="BE14" i="131"/>
  <c r="BC14" i="131"/>
  <c r="B14" i="131"/>
  <c r="BN14" i="131"/>
  <c r="BM14" i="131"/>
  <c r="B20" i="128"/>
  <c r="C20" i="131"/>
  <c r="B20" i="131"/>
  <c r="BL20" i="131"/>
  <c r="BN20" i="131"/>
  <c r="BD20" i="131"/>
  <c r="BM20" i="131"/>
  <c r="BE20" i="131"/>
  <c r="BC20" i="131"/>
  <c r="AJ27" i="47"/>
  <c r="H69" i="61"/>
  <c r="AY4" i="47"/>
  <c r="AX9" i="47"/>
  <c r="AY5" i="47"/>
  <c r="AY6" i="47"/>
  <c r="AZ6" i="47"/>
  <c r="H493" i="61"/>
  <c r="I493" i="61"/>
  <c r="G493" i="61"/>
  <c r="G401" i="61"/>
  <c r="I401" i="61"/>
  <c r="H401" i="61"/>
  <c r="H165" i="61"/>
  <c r="I165" i="61"/>
  <c r="G165" i="61"/>
  <c r="G389" i="61"/>
  <c r="H389" i="61"/>
  <c r="I389" i="61"/>
  <c r="H137" i="61"/>
  <c r="I137" i="61"/>
  <c r="G137" i="61"/>
  <c r="I425" i="61"/>
  <c r="G425" i="61"/>
  <c r="H425" i="61"/>
  <c r="I345" i="61"/>
  <c r="H345" i="61"/>
  <c r="G345" i="61"/>
  <c r="I169" i="61"/>
  <c r="H169" i="61"/>
  <c r="G169" i="61"/>
  <c r="I357" i="61"/>
  <c r="H357" i="61"/>
  <c r="G357" i="61"/>
  <c r="H249" i="61"/>
  <c r="G249" i="61"/>
  <c r="I249" i="61"/>
  <c r="I229" i="61"/>
  <c r="H229" i="61"/>
  <c r="G229" i="61"/>
  <c r="G465" i="61"/>
  <c r="I465" i="61"/>
  <c r="H465" i="61"/>
  <c r="I149" i="61"/>
  <c r="H149" i="61"/>
  <c r="G149" i="61"/>
  <c r="I141" i="61"/>
  <c r="H141" i="61"/>
  <c r="G141" i="61"/>
  <c r="I485" i="61"/>
  <c r="H485" i="61"/>
  <c r="G485" i="61"/>
  <c r="H409" i="61"/>
  <c r="G409" i="61"/>
  <c r="I409" i="61"/>
  <c r="I221" i="61"/>
  <c r="G221" i="61"/>
  <c r="H221" i="61"/>
  <c r="H289" i="61"/>
  <c r="I289" i="61"/>
  <c r="G289" i="61"/>
  <c r="G181" i="61"/>
  <c r="I181" i="61"/>
  <c r="H181" i="61"/>
  <c r="I241" i="61"/>
  <c r="H241" i="61"/>
  <c r="G241" i="61"/>
  <c r="AJ14" i="47"/>
  <c r="H17" i="61"/>
  <c r="AJ38" i="47"/>
  <c r="H113" i="61"/>
  <c r="G185" i="61"/>
  <c r="I185" i="61"/>
  <c r="H185" i="61"/>
  <c r="G157" i="61"/>
  <c r="H157" i="61"/>
  <c r="I157" i="61"/>
  <c r="H453" i="61"/>
  <c r="I453" i="61"/>
  <c r="G453" i="61"/>
  <c r="I125" i="61"/>
  <c r="H125" i="61"/>
  <c r="G125" i="61"/>
  <c r="I177" i="61"/>
  <c r="G177" i="61"/>
  <c r="H177" i="61"/>
  <c r="G261" i="61"/>
  <c r="I261" i="61"/>
  <c r="H261" i="61"/>
  <c r="H317" i="61"/>
  <c r="G317" i="61"/>
  <c r="I317" i="61"/>
  <c r="G233" i="61"/>
  <c r="H233" i="61"/>
  <c r="I233" i="61"/>
  <c r="H333" i="61"/>
  <c r="I333" i="61"/>
  <c r="G333" i="61"/>
  <c r="I305" i="61"/>
  <c r="H305" i="61"/>
  <c r="G305" i="61"/>
  <c r="H245" i="61"/>
  <c r="G245" i="61"/>
  <c r="I245" i="61"/>
  <c r="G133" i="61"/>
  <c r="H133" i="61"/>
  <c r="I133" i="61"/>
  <c r="I449" i="61"/>
  <c r="G449" i="61"/>
  <c r="H449" i="61"/>
  <c r="G153" i="61"/>
  <c r="I153" i="61"/>
  <c r="H153" i="61"/>
  <c r="H365" i="61"/>
  <c r="G365" i="61"/>
  <c r="I365" i="61"/>
  <c r="H161" i="61"/>
  <c r="I161" i="61"/>
  <c r="G161" i="61"/>
  <c r="G201" i="61"/>
  <c r="I201" i="61"/>
  <c r="H201" i="61"/>
  <c r="G417" i="61"/>
  <c r="H417" i="61"/>
  <c r="I417" i="61"/>
  <c r="G385" i="61"/>
  <c r="I385" i="61"/>
  <c r="H385" i="61"/>
  <c r="G501" i="61"/>
  <c r="I501" i="61"/>
  <c r="H501" i="61"/>
  <c r="K53" i="126"/>
  <c r="Q53" i="126"/>
  <c r="K45" i="126"/>
  <c r="O45" i="126"/>
  <c r="K52" i="122"/>
  <c r="Q52" i="122"/>
  <c r="Q35" i="124"/>
  <c r="O35" i="124"/>
  <c r="Q65" i="125"/>
  <c r="P65" i="125"/>
  <c r="L63" i="125"/>
  <c r="N40" i="126"/>
  <c r="N66" i="124"/>
  <c r="L66" i="124"/>
  <c r="L29" i="124"/>
  <c r="N47" i="126"/>
  <c r="M47" i="126"/>
  <c r="L18" i="126"/>
  <c r="M18" i="126"/>
  <c r="P30" i="124"/>
  <c r="K30" i="124"/>
  <c r="L65" i="124"/>
  <c r="P61" i="122"/>
  <c r="Q61" i="122"/>
  <c r="M47" i="124"/>
  <c r="N47" i="124"/>
  <c r="M27" i="125"/>
  <c r="P55" i="122"/>
  <c r="K55" i="122"/>
  <c r="Q26" i="123"/>
  <c r="P26" i="123"/>
  <c r="M27" i="127"/>
  <c r="L27" i="127"/>
  <c r="Q46" i="124"/>
  <c r="P46" i="124"/>
  <c r="N51" i="126"/>
  <c r="K32" i="122"/>
  <c r="P32" i="122"/>
  <c r="P18" i="125"/>
  <c r="P38" i="125"/>
  <c r="O38" i="125"/>
  <c r="Q38" i="125"/>
  <c r="K47" i="124"/>
  <c r="O55" i="124"/>
  <c r="Q55" i="124"/>
  <c r="P55" i="124"/>
  <c r="K55" i="124"/>
  <c r="M26" i="124"/>
  <c r="N26" i="124"/>
  <c r="L26" i="124"/>
  <c r="Q36" i="125"/>
  <c r="O36" i="125"/>
  <c r="K36" i="125"/>
  <c r="P36" i="125"/>
  <c r="L37" i="126"/>
  <c r="M37" i="126"/>
  <c r="N37" i="126"/>
  <c r="O20" i="126"/>
  <c r="P20" i="126"/>
  <c r="K20" i="126"/>
  <c r="Q20" i="126"/>
  <c r="L55" i="127"/>
  <c r="N55" i="127"/>
  <c r="M55" i="127"/>
  <c r="K23" i="124"/>
  <c r="P23" i="124"/>
  <c r="O23" i="124"/>
  <c r="Q23" i="124"/>
  <c r="L56" i="127"/>
  <c r="N56" i="127"/>
  <c r="M56" i="127"/>
  <c r="L54" i="126"/>
  <c r="M54" i="126"/>
  <c r="N54" i="126"/>
  <c r="O36" i="126"/>
  <c r="K36" i="126"/>
  <c r="Q36" i="126"/>
  <c r="P36" i="126"/>
  <c r="K58" i="125"/>
  <c r="Q58" i="125"/>
  <c r="O58" i="125"/>
  <c r="P58" i="125"/>
  <c r="N61" i="126"/>
  <c r="L61" i="126"/>
  <c r="M61" i="126"/>
  <c r="P18" i="127"/>
  <c r="O18" i="127"/>
  <c r="Q18" i="127"/>
  <c r="K18" i="127"/>
  <c r="K19" i="124"/>
  <c r="Q19" i="124"/>
  <c r="P19" i="124"/>
  <c r="O19" i="124"/>
  <c r="L48" i="124"/>
  <c r="N48" i="124"/>
  <c r="M48" i="124"/>
  <c r="K51" i="124"/>
  <c r="Q51" i="124"/>
  <c r="O51" i="124"/>
  <c r="P51" i="124"/>
  <c r="K43" i="122"/>
  <c r="Q43" i="122"/>
  <c r="O43" i="122"/>
  <c r="P43" i="122"/>
  <c r="K18" i="123"/>
  <c r="O18" i="123"/>
  <c r="Q18" i="123"/>
  <c r="P18" i="123"/>
  <c r="P42" i="125"/>
  <c r="K42" i="125"/>
  <c r="O42" i="125"/>
  <c r="Q42" i="125"/>
  <c r="P54" i="122"/>
  <c r="K54" i="122"/>
  <c r="O54" i="122"/>
  <c r="Q54" i="122"/>
  <c r="L47" i="125"/>
  <c r="M47" i="125"/>
  <c r="N47" i="125"/>
  <c r="L66" i="127"/>
  <c r="M66" i="127"/>
  <c r="N66" i="127"/>
  <c r="Q64" i="123"/>
  <c r="F11" i="115"/>
  <c r="F3" i="115"/>
  <c r="F5" i="115"/>
  <c r="F17" i="115"/>
  <c r="F13" i="115"/>
  <c r="F16" i="115"/>
  <c r="F8" i="115"/>
  <c r="F10" i="115"/>
  <c r="F2" i="115"/>
  <c r="F31" i="115"/>
  <c r="F7" i="115"/>
  <c r="F15" i="115"/>
  <c r="F14" i="115"/>
  <c r="F9" i="115"/>
  <c r="F6" i="115"/>
  <c r="F12" i="115"/>
  <c r="F4" i="115"/>
  <c r="G2" i="115"/>
  <c r="F39" i="115"/>
  <c r="F49" i="115"/>
  <c r="F36" i="115"/>
  <c r="F19" i="115"/>
  <c r="F42" i="115"/>
  <c r="F20" i="115"/>
  <c r="F65" i="115"/>
  <c r="F30" i="115"/>
  <c r="F57" i="115"/>
  <c r="F59" i="115"/>
  <c r="F55" i="115"/>
  <c r="F64" i="115"/>
  <c r="F28" i="115"/>
  <c r="F48" i="115"/>
  <c r="F34" i="115"/>
  <c r="F44" i="115"/>
  <c r="F46" i="115"/>
  <c r="M46" i="125"/>
  <c r="N46" i="125"/>
  <c r="L46" i="125"/>
  <c r="L38" i="126"/>
  <c r="N38" i="126"/>
  <c r="M38" i="126"/>
  <c r="M36" i="125"/>
  <c r="N36" i="125"/>
  <c r="L36" i="125"/>
  <c r="L33" i="124"/>
  <c r="K22" i="124"/>
  <c r="Q22" i="124"/>
  <c r="P22" i="124"/>
  <c r="O22" i="124"/>
  <c r="K50" i="123"/>
  <c r="Q50" i="123"/>
  <c r="P50" i="123"/>
  <c r="O50" i="123"/>
  <c r="Q27" i="123"/>
  <c r="K27" i="123"/>
  <c r="P27" i="123"/>
  <c r="O27" i="123"/>
  <c r="N49" i="127"/>
  <c r="L49" i="127"/>
  <c r="M49" i="127"/>
  <c r="L28" i="123"/>
  <c r="N28" i="123"/>
  <c r="M28" i="123"/>
  <c r="K37" i="123"/>
  <c r="P37" i="123"/>
  <c r="Q37" i="123"/>
  <c r="O37" i="123"/>
  <c r="M56" i="125"/>
  <c r="Q42" i="127"/>
  <c r="K42" i="127"/>
  <c r="O42" i="127"/>
  <c r="P42" i="127"/>
  <c r="K49" i="123"/>
  <c r="Q49" i="123"/>
  <c r="O49" i="123"/>
  <c r="P49" i="123"/>
  <c r="N30" i="127"/>
  <c r="M30" i="127"/>
  <c r="L30" i="127"/>
  <c r="L50" i="126"/>
  <c r="N50" i="126"/>
  <c r="M50" i="126"/>
  <c r="K44" i="122"/>
  <c r="P44" i="122"/>
  <c r="Q44" i="122"/>
  <c r="O44" i="122"/>
  <c r="O53" i="124"/>
  <c r="K53" i="124"/>
  <c r="P53" i="124"/>
  <c r="Q53" i="124"/>
  <c r="O54" i="125"/>
  <c r="Q54" i="125"/>
  <c r="K54" i="125"/>
  <c r="P54" i="125"/>
  <c r="O51" i="127"/>
  <c r="Q51" i="127"/>
  <c r="P51" i="127"/>
  <c r="K51" i="127"/>
  <c r="L39" i="127"/>
  <c r="M39" i="127"/>
  <c r="N39" i="127"/>
  <c r="N34" i="127"/>
  <c r="L34" i="127"/>
  <c r="M34" i="127"/>
  <c r="O35" i="127"/>
  <c r="P35" i="127"/>
  <c r="Q35" i="127"/>
  <c r="K35" i="127"/>
  <c r="L44" i="124"/>
  <c r="M44" i="124"/>
  <c r="N44" i="124"/>
  <c r="P46" i="122"/>
  <c r="Q46" i="122"/>
  <c r="K46" i="122"/>
  <c r="O46" i="122"/>
  <c r="N30" i="125"/>
  <c r="M30" i="125"/>
  <c r="L30" i="125"/>
  <c r="M54" i="125"/>
  <c r="N54" i="125"/>
  <c r="L54" i="125"/>
  <c r="M45" i="125"/>
  <c r="L45" i="125"/>
  <c r="N45" i="125"/>
  <c r="Q25" i="126"/>
  <c r="P25" i="126"/>
  <c r="O25" i="126"/>
  <c r="K25" i="126"/>
  <c r="M64" i="124"/>
  <c r="N64" i="124"/>
  <c r="L64" i="124"/>
  <c r="L61" i="123"/>
  <c r="M62" i="124"/>
  <c r="L44" i="127"/>
  <c r="K27" i="127"/>
  <c r="Q27" i="127"/>
  <c r="O27" i="127"/>
  <c r="P27" i="127"/>
  <c r="Q41" i="127"/>
  <c r="P41" i="126"/>
  <c r="O41" i="126"/>
  <c r="K41" i="126"/>
  <c r="Q41" i="126"/>
  <c r="L36" i="124"/>
  <c r="N36" i="124"/>
  <c r="M36" i="124"/>
  <c r="Q28" i="124"/>
  <c r="P28" i="124"/>
  <c r="O28" i="124"/>
  <c r="K28" i="124"/>
  <c r="N28" i="125"/>
  <c r="K52" i="125"/>
  <c r="O52" i="125"/>
  <c r="Q52" i="125"/>
  <c r="P52" i="125"/>
  <c r="Q56" i="124"/>
  <c r="O56" i="124"/>
  <c r="P56" i="124"/>
  <c r="K56" i="124"/>
  <c r="P37" i="127"/>
  <c r="O37" i="127"/>
  <c r="K37" i="127"/>
  <c r="Q37" i="127"/>
  <c r="K64" i="127"/>
  <c r="Q64" i="127"/>
  <c r="O64" i="127"/>
  <c r="P64" i="127"/>
  <c r="L57" i="127"/>
  <c r="N57" i="127"/>
  <c r="M57" i="127"/>
  <c r="Q55" i="127"/>
  <c r="P55" i="127"/>
  <c r="K55" i="127"/>
  <c r="O55" i="127"/>
  <c r="N51" i="125"/>
  <c r="M51" i="125"/>
  <c r="L51" i="125"/>
  <c r="Q55" i="123"/>
  <c r="P55" i="123"/>
  <c r="O55" i="123"/>
  <c r="K55" i="123"/>
  <c r="N32" i="123"/>
  <c r="L32" i="123"/>
  <c r="M32" i="123"/>
  <c r="L60" i="126"/>
  <c r="N60" i="126"/>
  <c r="M60" i="126"/>
  <c r="O47" i="123"/>
  <c r="P47" i="123"/>
  <c r="Q47" i="123"/>
  <c r="K47" i="123"/>
  <c r="M18" i="125"/>
  <c r="L47" i="123"/>
  <c r="M47" i="123"/>
  <c r="N47" i="123"/>
  <c r="P38" i="127"/>
  <c r="O38" i="127"/>
  <c r="Q38" i="127"/>
  <c r="K38" i="127"/>
  <c r="P31" i="126"/>
  <c r="Q31" i="126"/>
  <c r="K31" i="126"/>
  <c r="O31" i="126"/>
  <c r="K27" i="126"/>
  <c r="P27" i="126"/>
  <c r="Q27" i="126"/>
  <c r="O27" i="126"/>
  <c r="Q42" i="123"/>
  <c r="O42" i="123"/>
  <c r="K42" i="123"/>
  <c r="P42" i="123"/>
  <c r="N25" i="125"/>
  <c r="L25" i="125"/>
  <c r="M25" i="125"/>
  <c r="P26" i="127"/>
  <c r="N59" i="123"/>
  <c r="L59" i="123"/>
  <c r="M59" i="123"/>
  <c r="O39" i="122"/>
  <c r="Q39" i="122"/>
  <c r="K39" i="122"/>
  <c r="P39" i="122"/>
  <c r="O44" i="127"/>
  <c r="K44" i="127"/>
  <c r="Q44" i="127"/>
  <c r="P44" i="127"/>
  <c r="L20" i="124"/>
  <c r="L37" i="125"/>
  <c r="K43" i="123"/>
  <c r="P43" i="123"/>
  <c r="Q43" i="123"/>
  <c r="O43" i="123"/>
  <c r="L33" i="123"/>
  <c r="K27" i="122"/>
  <c r="O27" i="122"/>
  <c r="P27" i="122"/>
  <c r="Q27" i="122"/>
  <c r="O52" i="126"/>
  <c r="Q52" i="126"/>
  <c r="P52" i="126"/>
  <c r="K52" i="126"/>
  <c r="K20" i="122"/>
  <c r="P20" i="122"/>
  <c r="Q20" i="122"/>
  <c r="O20" i="122"/>
  <c r="M59" i="124"/>
  <c r="L59" i="124"/>
  <c r="N59" i="124"/>
  <c r="O33" i="126"/>
  <c r="P33" i="126"/>
  <c r="K33" i="126"/>
  <c r="Q33" i="126"/>
  <c r="P21" i="122"/>
  <c r="L66" i="126"/>
  <c r="N66" i="126"/>
  <c r="M66" i="126"/>
  <c r="L30" i="123"/>
  <c r="M30" i="123"/>
  <c r="N30" i="123"/>
  <c r="O58" i="124"/>
  <c r="Q58" i="124"/>
  <c r="K58" i="124"/>
  <c r="P58" i="124"/>
  <c r="M38" i="123"/>
  <c r="N38" i="123"/>
  <c r="L38" i="123"/>
  <c r="N22" i="124"/>
  <c r="L22" i="124"/>
  <c r="M22" i="124"/>
  <c r="P23" i="126"/>
  <c r="K25" i="125"/>
  <c r="O25" i="125"/>
  <c r="P25" i="125"/>
  <c r="Q25" i="125"/>
  <c r="K45" i="123"/>
  <c r="Q45" i="123"/>
  <c r="O45" i="123"/>
  <c r="P45" i="123"/>
  <c r="O62" i="124"/>
  <c r="L23" i="125"/>
  <c r="N23" i="125"/>
  <c r="M23" i="125"/>
  <c r="L58" i="125"/>
  <c r="N58" i="125"/>
  <c r="M58" i="125"/>
  <c r="P30" i="123"/>
  <c r="Q30" i="123"/>
  <c r="K30" i="123"/>
  <c r="O30" i="123"/>
  <c r="K37" i="122"/>
  <c r="O37" i="122"/>
  <c r="P37" i="122"/>
  <c r="Q37" i="122"/>
  <c r="Q66" i="124"/>
  <c r="O66" i="124"/>
  <c r="K66" i="124"/>
  <c r="P66" i="124"/>
  <c r="M25" i="126"/>
  <c r="N25" i="126"/>
  <c r="L25" i="126"/>
  <c r="M48" i="126"/>
  <c r="K65" i="124"/>
  <c r="Q65" i="124"/>
  <c r="P65" i="124"/>
  <c r="O65" i="124"/>
  <c r="Q61" i="125"/>
  <c r="O61" i="125"/>
  <c r="K61" i="125"/>
  <c r="P61" i="125"/>
  <c r="N42" i="123"/>
  <c r="M42" i="123"/>
  <c r="L42" i="123"/>
  <c r="M50" i="123"/>
  <c r="N50" i="123"/>
  <c r="L50" i="123"/>
  <c r="N26" i="127"/>
  <c r="M26" i="127"/>
  <c r="L26" i="127"/>
  <c r="L19" i="125"/>
  <c r="M19" i="125"/>
  <c r="N19" i="125"/>
  <c r="N23" i="126"/>
  <c r="L23" i="126"/>
  <c r="M23" i="126"/>
  <c r="L52" i="124"/>
  <c r="M52" i="124"/>
  <c r="N52" i="124"/>
  <c r="K27" i="125"/>
  <c r="M63" i="126"/>
  <c r="N63" i="126"/>
  <c r="L63" i="126"/>
  <c r="P21" i="126"/>
  <c r="K21" i="126"/>
  <c r="O21" i="126"/>
  <c r="Q21" i="126"/>
  <c r="K25" i="127"/>
  <c r="O25" i="127"/>
  <c r="Q25" i="127"/>
  <c r="P25" i="127"/>
  <c r="O37" i="125"/>
  <c r="P37" i="125"/>
  <c r="K37" i="125"/>
  <c r="Q37" i="125"/>
  <c r="O25" i="124"/>
  <c r="K25" i="124"/>
  <c r="P25" i="124"/>
  <c r="Q25" i="124"/>
  <c r="L51" i="127"/>
  <c r="N51" i="127"/>
  <c r="M51" i="127"/>
  <c r="AJ37" i="47"/>
  <c r="H109" i="61"/>
  <c r="AJ30" i="47"/>
  <c r="H81" i="61"/>
  <c r="AJ17" i="47"/>
  <c r="H29" i="61"/>
  <c r="G257" i="61"/>
  <c r="H257" i="61"/>
  <c r="I257" i="61"/>
  <c r="I297" i="61"/>
  <c r="H297" i="61"/>
  <c r="G297" i="61"/>
  <c r="G369" i="61"/>
  <c r="H369" i="61"/>
  <c r="I369" i="61"/>
  <c r="I441" i="61"/>
  <c r="G441" i="61"/>
  <c r="H441" i="61"/>
  <c r="G173" i="61"/>
  <c r="I173" i="61"/>
  <c r="H173" i="61"/>
  <c r="G381" i="61"/>
  <c r="I381" i="61"/>
  <c r="H381" i="61"/>
  <c r="H217" i="61"/>
  <c r="I217" i="61"/>
  <c r="G217" i="61"/>
  <c r="I393" i="61"/>
  <c r="H393" i="61"/>
  <c r="G393" i="61"/>
  <c r="I209" i="61"/>
  <c r="G209" i="61"/>
  <c r="H209" i="61"/>
  <c r="I253" i="61"/>
  <c r="G253" i="61"/>
  <c r="H253" i="61"/>
  <c r="H373" i="61"/>
  <c r="I373" i="61"/>
  <c r="G373" i="61"/>
  <c r="H349" i="61"/>
  <c r="G349" i="61"/>
  <c r="I349" i="61"/>
  <c r="H193" i="61"/>
  <c r="G193" i="61"/>
  <c r="I193" i="61"/>
  <c r="G477" i="61"/>
  <c r="I477" i="61"/>
  <c r="H477" i="61"/>
  <c r="G413" i="61"/>
  <c r="H413" i="61"/>
  <c r="I413" i="61"/>
  <c r="I129" i="61"/>
  <c r="H129" i="61"/>
  <c r="G129" i="61"/>
  <c r="G489" i="61"/>
  <c r="I489" i="61"/>
  <c r="H489" i="61"/>
  <c r="H481" i="61"/>
  <c r="G481" i="61"/>
  <c r="I481" i="61"/>
  <c r="H225" i="61"/>
  <c r="G225" i="61"/>
  <c r="I225" i="61"/>
  <c r="H461" i="61"/>
  <c r="G461" i="61"/>
  <c r="I461" i="61"/>
  <c r="G445" i="61"/>
  <c r="I445" i="61"/>
  <c r="H445" i="61"/>
  <c r="G513" i="61"/>
  <c r="H513" i="61"/>
  <c r="I513" i="61"/>
  <c r="H421" i="61"/>
  <c r="I421" i="61"/>
  <c r="G421" i="61"/>
  <c r="H377" i="61"/>
  <c r="I377" i="61"/>
  <c r="G377" i="61"/>
  <c r="H325" i="61"/>
  <c r="I325" i="61"/>
  <c r="G325" i="61"/>
  <c r="I277" i="61"/>
  <c r="H277" i="61"/>
  <c r="G277" i="61"/>
  <c r="I121" i="61"/>
  <c r="H121" i="61"/>
  <c r="G121" i="61"/>
  <c r="I457" i="61"/>
  <c r="G457" i="61"/>
  <c r="H457" i="61"/>
  <c r="I329" i="61"/>
  <c r="H329" i="61"/>
  <c r="G329" i="61"/>
  <c r="H37" i="61"/>
  <c r="AJ19" i="47"/>
  <c r="S4" i="47"/>
  <c r="H3" i="112"/>
  <c r="I405" i="61"/>
  <c r="G405" i="61"/>
  <c r="H405" i="61"/>
  <c r="H429" i="61"/>
  <c r="G429" i="61"/>
  <c r="I429" i="61"/>
  <c r="I397" i="61"/>
  <c r="H397" i="61"/>
  <c r="G397" i="61"/>
  <c r="G497" i="61"/>
  <c r="H497" i="61"/>
  <c r="I497" i="61"/>
  <c r="I309" i="61"/>
  <c r="H309" i="61"/>
  <c r="G309" i="61"/>
  <c r="H301" i="61"/>
  <c r="I301" i="61"/>
  <c r="G301" i="61"/>
  <c r="H341" i="61"/>
  <c r="G341" i="61"/>
  <c r="I341" i="61"/>
  <c r="I361" i="61"/>
  <c r="H361" i="61"/>
  <c r="G361" i="61"/>
  <c r="I273" i="61"/>
  <c r="H273" i="61"/>
  <c r="G273" i="61"/>
  <c r="G145" i="61"/>
  <c r="I145" i="61"/>
  <c r="H145" i="61"/>
  <c r="G189" i="61"/>
  <c r="I189" i="61"/>
  <c r="H189" i="61"/>
  <c r="H469" i="61"/>
  <c r="G469" i="61"/>
  <c r="I469" i="61"/>
  <c r="G197" i="61"/>
  <c r="H197" i="61"/>
  <c r="I197" i="61"/>
  <c r="I353" i="61"/>
  <c r="H353" i="61"/>
  <c r="G353" i="61"/>
  <c r="I321" i="61"/>
  <c r="G321" i="61"/>
  <c r="H321" i="61"/>
  <c r="H281" i="61"/>
  <c r="I281" i="61"/>
  <c r="G281" i="61"/>
  <c r="I293" i="61"/>
  <c r="G293" i="61"/>
  <c r="H293" i="61"/>
  <c r="H505" i="61"/>
  <c r="I505" i="61"/>
  <c r="G505" i="61"/>
  <c r="G437" i="61"/>
  <c r="H437" i="61"/>
  <c r="I437" i="61"/>
  <c r="G433" i="61"/>
  <c r="I433" i="61"/>
  <c r="H433" i="61"/>
  <c r="I313" i="61"/>
  <c r="G313" i="61"/>
  <c r="H313" i="61"/>
  <c r="H473" i="61"/>
  <c r="I473" i="61"/>
  <c r="G473" i="61"/>
  <c r="G269" i="61"/>
  <c r="H269" i="61"/>
  <c r="I269" i="61"/>
  <c r="I213" i="61"/>
  <c r="H213" i="61"/>
  <c r="G213" i="61"/>
  <c r="H205" i="61"/>
  <c r="G205" i="61"/>
  <c r="I205" i="61"/>
  <c r="I265" i="61"/>
  <c r="G265" i="61"/>
  <c r="H265" i="61"/>
  <c r="I337" i="61"/>
  <c r="H337" i="61"/>
  <c r="G337" i="61"/>
  <c r="I237" i="61"/>
  <c r="H237" i="61"/>
  <c r="G237" i="61"/>
  <c r="G285" i="61"/>
  <c r="I285" i="61"/>
  <c r="H285" i="61"/>
  <c r="G509" i="61"/>
  <c r="H509" i="61"/>
  <c r="I509" i="61"/>
  <c r="Q50" i="127"/>
  <c r="K50" i="127"/>
  <c r="P50" i="127"/>
  <c r="O50" i="127"/>
  <c r="M53" i="127"/>
  <c r="L53" i="127"/>
  <c r="N53" i="127"/>
  <c r="L27" i="123"/>
  <c r="M27" i="123"/>
  <c r="N27" i="123"/>
  <c r="M45" i="126"/>
  <c r="N45" i="126"/>
  <c r="L45" i="126"/>
  <c r="L21" i="125"/>
  <c r="M21" i="125"/>
  <c r="N21" i="125"/>
  <c r="L51" i="124"/>
  <c r="M51" i="124"/>
  <c r="N51" i="124"/>
  <c r="K53" i="123"/>
  <c r="Q53" i="123"/>
  <c r="O53" i="123"/>
  <c r="P53" i="123"/>
  <c r="P66" i="125"/>
  <c r="O66" i="125"/>
  <c r="Q66" i="125"/>
  <c r="K66" i="125"/>
  <c r="P23" i="122"/>
  <c r="K23" i="122"/>
  <c r="O23" i="122"/>
  <c r="Q23" i="122"/>
  <c r="Q18" i="124"/>
  <c r="P18" i="124"/>
  <c r="K18" i="124"/>
  <c r="O18" i="124"/>
  <c r="L34" i="125"/>
  <c r="M34" i="125"/>
  <c r="N34" i="125"/>
  <c r="O41" i="125"/>
  <c r="P41" i="125"/>
  <c r="Q41" i="125"/>
  <c r="K41" i="125"/>
  <c r="L31" i="126"/>
  <c r="M31" i="126"/>
  <c r="N31" i="126"/>
  <c r="K34" i="125"/>
  <c r="Q47" i="125"/>
  <c r="K47" i="125"/>
  <c r="O47" i="125"/>
  <c r="P47" i="125"/>
  <c r="O40" i="126"/>
  <c r="Q40" i="126"/>
  <c r="K40" i="126"/>
  <c r="P40" i="126"/>
  <c r="L27" i="126"/>
  <c r="N27" i="126"/>
  <c r="M27" i="126"/>
  <c r="L26" i="125"/>
  <c r="N26" i="125"/>
  <c r="M26" i="125"/>
  <c r="M58" i="126"/>
  <c r="L58" i="126"/>
  <c r="N58" i="126"/>
  <c r="L62" i="125"/>
  <c r="N62" i="125"/>
  <c r="M62" i="125"/>
  <c r="L58" i="127"/>
  <c r="N58" i="127"/>
  <c r="M58" i="127"/>
  <c r="L59" i="127"/>
  <c r="M59" i="127"/>
  <c r="N59" i="127"/>
  <c r="P41" i="123"/>
  <c r="O41" i="123"/>
  <c r="Q41" i="123"/>
  <c r="K41" i="123"/>
  <c r="K62" i="127"/>
  <c r="P62" i="127"/>
  <c r="Q62" i="127"/>
  <c r="O62" i="127"/>
  <c r="N54" i="124"/>
  <c r="M54" i="124"/>
  <c r="L54" i="124"/>
  <c r="K20" i="123"/>
  <c r="P20" i="123"/>
  <c r="Q20" i="123"/>
  <c r="O20" i="123"/>
  <c r="O29" i="126"/>
  <c r="K29" i="126"/>
  <c r="Q29" i="126"/>
  <c r="P29" i="126"/>
  <c r="P34" i="122"/>
  <c r="K34" i="122"/>
  <c r="O34" i="122"/>
  <c r="Q34" i="122"/>
  <c r="O28" i="126"/>
  <c r="K28" i="126"/>
  <c r="Q28" i="126"/>
  <c r="P28" i="126"/>
  <c r="K23" i="125"/>
  <c r="Q23" i="125"/>
  <c r="P23" i="125"/>
  <c r="O23" i="125"/>
  <c r="P48" i="122"/>
  <c r="O49" i="124"/>
  <c r="O28" i="122"/>
  <c r="P28" i="122"/>
  <c r="K28" i="122"/>
  <c r="Q28" i="122"/>
  <c r="L34" i="126"/>
  <c r="N34" i="126"/>
  <c r="M34" i="126"/>
  <c r="O35" i="126"/>
  <c r="K35" i="126"/>
  <c r="P35" i="126"/>
  <c r="Q35" i="126"/>
  <c r="O59" i="125"/>
  <c r="P59" i="125"/>
  <c r="Q59" i="125"/>
  <c r="K59" i="125"/>
  <c r="K33" i="127"/>
  <c r="O33" i="127"/>
  <c r="P33" i="127"/>
  <c r="Q33" i="127"/>
  <c r="M22" i="126"/>
  <c r="N22" i="126"/>
  <c r="L22" i="126"/>
  <c r="K40" i="122"/>
  <c r="Q40" i="122"/>
  <c r="P40" i="122"/>
  <c r="O40" i="122"/>
  <c r="M64" i="123"/>
  <c r="N64" i="123"/>
  <c r="L64" i="123"/>
  <c r="P56" i="122"/>
  <c r="O56" i="122"/>
  <c r="Q56" i="122"/>
  <c r="K56" i="122"/>
  <c r="P40" i="124"/>
  <c r="Q40" i="124"/>
  <c r="O40" i="124"/>
  <c r="K40" i="124"/>
  <c r="O61" i="123"/>
  <c r="P61" i="123"/>
  <c r="K61" i="123"/>
  <c r="Q61" i="123"/>
  <c r="O45" i="125"/>
  <c r="P45" i="125"/>
  <c r="K45" i="125"/>
  <c r="Q45" i="125"/>
  <c r="K33" i="125"/>
  <c r="O33" i="125"/>
  <c r="Q33" i="125"/>
  <c r="P33" i="125"/>
  <c r="P54" i="127"/>
  <c r="O54" i="127"/>
  <c r="K54" i="127"/>
  <c r="Q54" i="127"/>
  <c r="K44" i="124"/>
  <c r="P44" i="124"/>
  <c r="Q44" i="124"/>
  <c r="O44" i="124"/>
  <c r="P65" i="122"/>
  <c r="O65" i="122"/>
  <c r="K65" i="122"/>
  <c r="Q65" i="122"/>
  <c r="N60" i="123"/>
  <c r="M60" i="123"/>
  <c r="L60" i="123"/>
  <c r="L43" i="124"/>
  <c r="M43" i="124"/>
  <c r="N43" i="124"/>
  <c r="Q19" i="126"/>
  <c r="P19" i="126"/>
  <c r="O19" i="126"/>
  <c r="K19" i="126"/>
  <c r="N44" i="126"/>
  <c r="L44" i="126"/>
  <c r="M44" i="126"/>
  <c r="L55" i="125"/>
  <c r="N55" i="125"/>
  <c r="M55" i="125"/>
  <c r="K22" i="123"/>
  <c r="P22" i="123"/>
  <c r="Q22" i="123"/>
  <c r="O22" i="123"/>
  <c r="N60" i="127"/>
  <c r="M60" i="127"/>
  <c r="L60" i="127"/>
  <c r="K36" i="122"/>
  <c r="K24" i="123"/>
  <c r="O24" i="123"/>
  <c r="P24" i="123"/>
  <c r="Q24" i="123"/>
  <c r="K41" i="122"/>
  <c r="P41" i="122"/>
  <c r="Q41" i="122"/>
  <c r="O41" i="122"/>
  <c r="L64" i="125"/>
  <c r="N64" i="125"/>
  <c r="M64" i="125"/>
  <c r="Q61" i="127"/>
  <c r="P61" i="127"/>
  <c r="O61" i="127"/>
  <c r="K61" i="127"/>
  <c r="P32" i="125"/>
  <c r="K32" i="125"/>
  <c r="O32" i="125"/>
  <c r="Q32" i="125"/>
  <c r="N36" i="127"/>
  <c r="L36" i="127"/>
  <c r="M36" i="127"/>
  <c r="Q33" i="122"/>
  <c r="O33" i="122"/>
  <c r="P33" i="122"/>
  <c r="K33" i="122"/>
  <c r="N64" i="127"/>
  <c r="L64" i="127"/>
  <c r="M64" i="127"/>
  <c r="P53" i="125"/>
  <c r="O53" i="125"/>
  <c r="Q53" i="125"/>
  <c r="K53" i="125"/>
  <c r="M23" i="127"/>
  <c r="N23" i="127"/>
  <c r="L23" i="127"/>
  <c r="O40" i="125"/>
  <c r="K40" i="125"/>
  <c r="Q40" i="125"/>
  <c r="P40" i="125"/>
  <c r="O63" i="127"/>
  <c r="K63" i="127"/>
  <c r="Q63" i="127"/>
  <c r="P63" i="127"/>
  <c r="P66" i="127"/>
  <c r="Q66" i="127"/>
  <c r="O66" i="127"/>
  <c r="K66" i="127"/>
  <c r="P55" i="125"/>
  <c r="O21" i="127"/>
  <c r="Q21" i="127"/>
  <c r="K21" i="127"/>
  <c r="P21" i="127"/>
  <c r="O58" i="126"/>
  <c r="Q58" i="126"/>
  <c r="K58" i="126"/>
  <c r="P58" i="126"/>
  <c r="O40" i="127"/>
  <c r="Q40" i="127"/>
  <c r="K40" i="127"/>
  <c r="P40" i="127"/>
  <c r="N35" i="127"/>
  <c r="M35" i="127"/>
  <c r="L35" i="127"/>
  <c r="O22" i="127"/>
  <c r="Q22" i="127"/>
  <c r="P22" i="127"/>
  <c r="K22" i="127"/>
  <c r="P43" i="126"/>
  <c r="O43" i="126"/>
  <c r="K43" i="126"/>
  <c r="Q43" i="126"/>
  <c r="P59" i="123"/>
  <c r="Q59" i="123"/>
  <c r="K59" i="123"/>
  <c r="O59" i="123"/>
  <c r="K45" i="122"/>
  <c r="P45" i="122"/>
  <c r="Q45" i="122"/>
  <c r="O45" i="122"/>
  <c r="O60" i="127"/>
  <c r="K60" i="127"/>
  <c r="Q60" i="127"/>
  <c r="P60" i="127"/>
  <c r="Q40" i="123"/>
  <c r="O40" i="123"/>
  <c r="K40" i="123"/>
  <c r="P40" i="123"/>
  <c r="L65" i="123"/>
  <c r="N65" i="123"/>
  <c r="M65" i="123"/>
  <c r="L35" i="123"/>
  <c r="M35" i="123"/>
  <c r="N35" i="123"/>
  <c r="M20" i="123"/>
  <c r="N20" i="123"/>
  <c r="L20" i="123"/>
  <c r="M56" i="123"/>
  <c r="L45" i="124"/>
  <c r="M45" i="124"/>
  <c r="N45" i="124"/>
  <c r="M42" i="126"/>
  <c r="N42" i="126"/>
  <c r="L42" i="126"/>
  <c r="N30" i="124"/>
  <c r="M30" i="124"/>
  <c r="L30" i="124"/>
  <c r="O48" i="127"/>
  <c r="Q48" i="127"/>
  <c r="K48" i="127"/>
  <c r="P48" i="127"/>
  <c r="L31" i="127"/>
  <c r="N54" i="127"/>
  <c r="M54" i="127"/>
  <c r="L54" i="127"/>
  <c r="O39" i="126"/>
  <c r="Q39" i="126"/>
  <c r="K39" i="126"/>
  <c r="P39" i="126"/>
  <c r="K52" i="127"/>
  <c r="Q52" i="127"/>
  <c r="P52" i="127"/>
  <c r="O52" i="127"/>
  <c r="M49" i="124"/>
  <c r="M40" i="125"/>
  <c r="Q34" i="127"/>
  <c r="O34" i="127"/>
  <c r="P34" i="127"/>
  <c r="K34" i="127"/>
  <c r="N61" i="127"/>
  <c r="M61" i="127"/>
  <c r="L61" i="127"/>
  <c r="Q50" i="122"/>
  <c r="P50" i="122"/>
  <c r="K50" i="122"/>
  <c r="O50" i="122"/>
  <c r="M22" i="125"/>
  <c r="N22" i="125"/>
  <c r="L22" i="125"/>
  <c r="K29" i="122"/>
  <c r="K57" i="125"/>
  <c r="P57" i="125"/>
  <c r="O57" i="125"/>
  <c r="Q57" i="125"/>
  <c r="P38" i="122"/>
  <c r="Q38" i="122"/>
  <c r="K38" i="122"/>
  <c r="O38" i="122"/>
  <c r="N25" i="123"/>
  <c r="M25" i="123"/>
  <c r="L25" i="123"/>
  <c r="K48" i="126"/>
  <c r="O48" i="126"/>
  <c r="P48" i="126"/>
  <c r="Q48" i="126"/>
  <c r="O63" i="126"/>
  <c r="M41" i="123"/>
  <c r="L41" i="123"/>
  <c r="N41" i="123"/>
  <c r="Q48" i="124"/>
  <c r="K48" i="124"/>
  <c r="P48" i="124"/>
  <c r="O48" i="124"/>
  <c r="K26" i="125"/>
  <c r="Q26" i="125"/>
  <c r="O26" i="125"/>
  <c r="P26" i="125"/>
  <c r="O64" i="124"/>
  <c r="Q64" i="124"/>
  <c r="K64" i="124"/>
  <c r="P64" i="124"/>
  <c r="Q24" i="127"/>
  <c r="P24" i="127"/>
  <c r="O24" i="127"/>
  <c r="K24" i="127"/>
  <c r="Q19" i="122"/>
  <c r="P19" i="122"/>
  <c r="K19" i="122"/>
  <c r="O19" i="122"/>
  <c r="M52" i="126"/>
  <c r="N62" i="123"/>
  <c r="M62" i="123"/>
  <c r="L62" i="123"/>
  <c r="P43" i="125"/>
  <c r="K43" i="125"/>
  <c r="Q43" i="125"/>
  <c r="O43" i="125"/>
  <c r="N20" i="127"/>
  <c r="P35" i="125"/>
  <c r="O35" i="125"/>
  <c r="Q35" i="125"/>
  <c r="K35" i="125"/>
  <c r="O38" i="126"/>
  <c r="Q38" i="126"/>
  <c r="K38" i="126"/>
  <c r="P38" i="126"/>
  <c r="O39" i="125"/>
  <c r="Q39" i="125"/>
  <c r="K39" i="125"/>
  <c r="P39" i="125"/>
  <c r="N49" i="126"/>
  <c r="M49" i="126"/>
  <c r="L49" i="126"/>
  <c r="Q64" i="125"/>
  <c r="P64" i="125"/>
  <c r="K64" i="125"/>
  <c r="O64" i="125"/>
  <c r="M59" i="126"/>
  <c r="L59" i="126"/>
  <c r="N59" i="126"/>
  <c r="K42" i="124"/>
  <c r="O42" i="124"/>
  <c r="P42" i="124"/>
  <c r="Q42" i="124"/>
  <c r="M42" i="124"/>
  <c r="N42" i="124"/>
  <c r="L42" i="124"/>
  <c r="Q29" i="125"/>
  <c r="P29" i="125"/>
  <c r="K29" i="125"/>
  <c r="O29" i="125"/>
  <c r="L60" i="124"/>
  <c r="N36" i="126"/>
  <c r="K50" i="124"/>
  <c r="O50" i="124"/>
  <c r="Q50" i="124"/>
  <c r="P50" i="124"/>
  <c r="P39" i="127"/>
  <c r="Q39" i="127"/>
  <c r="K39" i="127"/>
  <c r="O39" i="127"/>
  <c r="L55" i="124"/>
  <c r="M55" i="124"/>
  <c r="N55" i="124"/>
  <c r="K27" i="124"/>
  <c r="P27" i="124"/>
  <c r="O27" i="124"/>
  <c r="Q27" i="124"/>
  <c r="Q20" i="125"/>
  <c r="K20" i="125"/>
  <c r="O20" i="125"/>
  <c r="P20" i="125"/>
  <c r="K32" i="124"/>
  <c r="Q32" i="124"/>
  <c r="O32" i="124"/>
  <c r="P32" i="124"/>
  <c r="M41" i="127"/>
  <c r="L41" i="127"/>
  <c r="N41" i="127"/>
  <c r="M23" i="124"/>
  <c r="N23" i="124"/>
  <c r="L23" i="124"/>
  <c r="P29" i="127"/>
  <c r="Q29" i="127"/>
  <c r="K29" i="127"/>
  <c r="O29" i="127"/>
  <c r="P53" i="122"/>
  <c r="K53" i="122"/>
  <c r="Q53" i="122"/>
  <c r="O53" i="122"/>
  <c r="O44" i="125"/>
  <c r="Q44" i="125"/>
  <c r="K44" i="125"/>
  <c r="P44" i="125"/>
  <c r="L26" i="126"/>
  <c r="M26" i="126"/>
  <c r="N26" i="126"/>
  <c r="M55" i="126"/>
  <c r="N55" i="126"/>
  <c r="L55" i="126"/>
  <c r="O34" i="124"/>
  <c r="N30" i="126"/>
  <c r="L28" i="127"/>
  <c r="N37" i="123"/>
  <c r="M19" i="123"/>
  <c r="N19" i="123"/>
  <c r="L19" i="123"/>
  <c r="M61" i="125"/>
  <c r="L61" i="125"/>
  <c r="N61" i="125"/>
  <c r="N19" i="124"/>
  <c r="M19" i="124"/>
  <c r="L19" i="124"/>
  <c r="L62" i="127"/>
  <c r="M62" i="127"/>
  <c r="N62" i="127"/>
  <c r="N34" i="124"/>
  <c r="M34" i="124"/>
  <c r="L34" i="124"/>
  <c r="Q19" i="125"/>
  <c r="K63" i="123"/>
  <c r="Q63" i="123"/>
  <c r="P63" i="123"/>
  <c r="O63" i="123"/>
  <c r="M56" i="126"/>
  <c r="L56" i="126"/>
  <c r="N56" i="126"/>
  <c r="P46" i="126"/>
  <c r="K46" i="126"/>
  <c r="Q46" i="126"/>
  <c r="O46" i="126"/>
  <c r="N31" i="123"/>
  <c r="M31" i="123"/>
  <c r="L31" i="123"/>
  <c r="P62" i="122"/>
  <c r="Q19" i="127"/>
  <c r="O19" i="127"/>
  <c r="P19" i="127"/>
  <c r="K19" i="127"/>
  <c r="N19" i="126"/>
  <c r="M19" i="126"/>
  <c r="L19" i="126"/>
  <c r="N53" i="125"/>
  <c r="M53" i="125"/>
  <c r="L53" i="125"/>
  <c r="O58" i="123"/>
  <c r="P58" i="123"/>
  <c r="Q58" i="123"/>
  <c r="K58" i="123"/>
  <c r="Q66" i="122"/>
  <c r="O66" i="122"/>
  <c r="K66" i="122"/>
  <c r="P66" i="122"/>
  <c r="L35" i="125"/>
  <c r="M35" i="125"/>
  <c r="N35" i="125"/>
  <c r="L37" i="124"/>
  <c r="N37" i="124"/>
  <c r="M37" i="124"/>
  <c r="O32" i="126"/>
  <c r="P32" i="126"/>
  <c r="Q32" i="126"/>
  <c r="K32" i="126"/>
  <c r="Q47" i="127"/>
  <c r="Q63" i="124"/>
  <c r="P63" i="124"/>
  <c r="O63" i="124"/>
  <c r="K63" i="124"/>
  <c r="M28" i="124"/>
  <c r="L28" i="124"/>
  <c r="N28" i="124"/>
  <c r="K51" i="123"/>
  <c r="O51" i="123"/>
  <c r="Q51" i="123"/>
  <c r="P51" i="123"/>
  <c r="N36" i="123"/>
  <c r="L36" i="123"/>
  <c r="M36" i="123"/>
  <c r="P51" i="122"/>
  <c r="O51" i="122"/>
  <c r="Q51" i="122"/>
  <c r="K51" i="122"/>
  <c r="O62" i="123"/>
  <c r="P62" i="123"/>
  <c r="Q62" i="123"/>
  <c r="K62" i="123"/>
  <c r="O20" i="127"/>
  <c r="Q20" i="127"/>
  <c r="K20" i="127"/>
  <c r="P20" i="127"/>
  <c r="K51" i="126"/>
  <c r="O44" i="126"/>
  <c r="P44" i="126"/>
  <c r="Q44" i="126"/>
  <c r="K44" i="126"/>
  <c r="Q65" i="126"/>
  <c r="K65" i="126"/>
  <c r="P65" i="126"/>
  <c r="O65" i="126"/>
  <c r="N46" i="123"/>
  <c r="M46" i="123"/>
  <c r="L46" i="123"/>
  <c r="N50" i="127"/>
  <c r="L50" i="127"/>
  <c r="M50" i="127"/>
  <c r="P60" i="123"/>
  <c r="B53" i="112"/>
  <c r="E53" i="112"/>
  <c r="B222" i="112"/>
  <c r="E222" i="112"/>
  <c r="B201" i="112"/>
  <c r="E201" i="112"/>
  <c r="B217" i="112"/>
  <c r="E217" i="112"/>
  <c r="B40" i="112"/>
  <c r="E40" i="112"/>
  <c r="B159" i="112"/>
  <c r="E159" i="112"/>
  <c r="B199" i="112"/>
  <c r="E199" i="112"/>
  <c r="B190" i="112"/>
  <c r="E190" i="112"/>
  <c r="B27" i="112"/>
  <c r="E27" i="112"/>
  <c r="B226" i="112"/>
  <c r="E226" i="112"/>
  <c r="B224" i="112"/>
  <c r="E224" i="112"/>
  <c r="B156" i="112"/>
  <c r="E156" i="112"/>
  <c r="B97" i="112"/>
  <c r="E97" i="112"/>
  <c r="B20" i="112"/>
  <c r="B135" i="112"/>
  <c r="E135" i="112"/>
  <c r="B116" i="112"/>
  <c r="E116" i="112"/>
  <c r="B39" i="112"/>
  <c r="E39" i="112"/>
  <c r="B148" i="112"/>
  <c r="E148" i="112"/>
  <c r="B185" i="112"/>
  <c r="E185" i="112"/>
  <c r="B44" i="112"/>
  <c r="E44" i="112"/>
  <c r="B70" i="112"/>
  <c r="E70" i="112"/>
  <c r="B76" i="112"/>
  <c r="E76" i="112"/>
  <c r="B75" i="112"/>
  <c r="E75" i="112"/>
  <c r="B33" i="112"/>
  <c r="E33" i="112"/>
  <c r="B237" i="112"/>
  <c r="E237" i="112"/>
  <c r="B215" i="112"/>
  <c r="E215" i="112"/>
  <c r="B125" i="112"/>
  <c r="E125" i="112"/>
  <c r="B221" i="112"/>
  <c r="E221" i="112"/>
  <c r="B254" i="112"/>
  <c r="E254" i="112"/>
  <c r="B255" i="112"/>
  <c r="E255" i="112"/>
  <c r="B214" i="112"/>
  <c r="E214" i="112"/>
  <c r="B162" i="112"/>
  <c r="E162" i="112"/>
  <c r="B139" i="112"/>
  <c r="E139" i="112"/>
  <c r="B231" i="112"/>
  <c r="E231" i="112"/>
  <c r="B11" i="112"/>
  <c r="E11" i="112"/>
  <c r="B47" i="112"/>
  <c r="E47" i="112"/>
  <c r="B9" i="112"/>
  <c r="E9" i="112"/>
  <c r="B101" i="112"/>
  <c r="E101" i="112"/>
  <c r="B247" i="112"/>
  <c r="E247" i="112"/>
  <c r="B170" i="112"/>
  <c r="E170" i="112"/>
  <c r="B57" i="112"/>
  <c r="E57" i="112"/>
  <c r="B239" i="112"/>
  <c r="E239" i="112"/>
  <c r="B65" i="112"/>
  <c r="E65" i="112"/>
  <c r="B43" i="112"/>
  <c r="E43" i="112"/>
  <c r="B109" i="112"/>
  <c r="E109" i="112"/>
  <c r="B36" i="112"/>
  <c r="E36" i="112"/>
  <c r="B42" i="112"/>
  <c r="E42" i="112"/>
  <c r="B179" i="112"/>
  <c r="E179" i="112"/>
  <c r="B26" i="112"/>
  <c r="E26" i="112"/>
  <c r="B184" i="112"/>
  <c r="E184" i="112"/>
  <c r="B124" i="112"/>
  <c r="E124" i="112"/>
  <c r="B147" i="112"/>
  <c r="E147" i="112"/>
  <c r="B89" i="112"/>
  <c r="E89" i="112"/>
  <c r="B79" i="112"/>
  <c r="E79" i="112"/>
  <c r="B127" i="112"/>
  <c r="E127" i="112"/>
  <c r="B87" i="112"/>
  <c r="E87" i="112"/>
  <c r="B52" i="112"/>
  <c r="E52" i="112"/>
  <c r="B110" i="112"/>
  <c r="E110" i="112"/>
  <c r="B249" i="112"/>
  <c r="E249" i="112"/>
  <c r="B251" i="112"/>
  <c r="E251" i="112"/>
  <c r="B49" i="112"/>
  <c r="E49" i="112"/>
  <c r="B46" i="112"/>
  <c r="E46" i="112"/>
  <c r="B154" i="112"/>
  <c r="E154" i="112"/>
  <c r="B245" i="112"/>
  <c r="E245" i="112"/>
  <c r="B186" i="112"/>
  <c r="E186" i="112"/>
  <c r="B8" i="112"/>
  <c r="E8" i="112"/>
  <c r="B115" i="112"/>
  <c r="E115" i="112"/>
  <c r="B220" i="112"/>
  <c r="E220" i="112"/>
  <c r="B203" i="112"/>
  <c r="E203" i="112"/>
  <c r="B210" i="112"/>
  <c r="E210" i="112"/>
  <c r="B138" i="112"/>
  <c r="E138" i="112"/>
  <c r="B80" i="112"/>
  <c r="E80" i="112"/>
  <c r="B204" i="112"/>
  <c r="E204" i="112"/>
  <c r="B129" i="112"/>
  <c r="E129" i="112"/>
  <c r="B14" i="112"/>
  <c r="E14" i="112"/>
  <c r="B155" i="112"/>
  <c r="E155" i="112"/>
  <c r="B171" i="112"/>
  <c r="E171" i="112"/>
  <c r="B25" i="112"/>
  <c r="E25" i="112"/>
  <c r="B164" i="112"/>
  <c r="E164" i="112"/>
  <c r="B23" i="112"/>
  <c r="B172" i="112"/>
  <c r="E172" i="112"/>
  <c r="B90" i="112"/>
  <c r="E90" i="112"/>
  <c r="B149" i="112"/>
  <c r="E149" i="112"/>
  <c r="B145" i="112"/>
  <c r="E145" i="112"/>
  <c r="B243" i="112"/>
  <c r="E243" i="112"/>
  <c r="B84" i="112"/>
  <c r="E84" i="112"/>
  <c r="B60" i="112"/>
  <c r="E60" i="112"/>
  <c r="B196" i="112"/>
  <c r="E196" i="112"/>
  <c r="B17" i="112"/>
  <c r="E17" i="112"/>
  <c r="B140" i="112"/>
  <c r="E140" i="112"/>
  <c r="B211" i="112"/>
  <c r="E211" i="112"/>
  <c r="B173" i="112"/>
  <c r="E173" i="112"/>
  <c r="B246" i="112"/>
  <c r="E246" i="112"/>
  <c r="B259" i="112"/>
  <c r="E259" i="112"/>
  <c r="B15" i="112"/>
  <c r="E15" i="112"/>
  <c r="B78" i="112"/>
  <c r="E78" i="112"/>
  <c r="B216" i="112"/>
  <c r="E216" i="112"/>
  <c r="B212" i="112"/>
  <c r="E212" i="112"/>
  <c r="B233" i="112"/>
  <c r="E233" i="112"/>
  <c r="B152" i="112"/>
  <c r="E152" i="112"/>
  <c r="B120" i="112"/>
  <c r="E120" i="112"/>
  <c r="B205" i="112"/>
  <c r="E205" i="112"/>
  <c r="B119" i="112"/>
  <c r="E119" i="112"/>
  <c r="B137" i="112"/>
  <c r="E137" i="112"/>
  <c r="B134" i="112"/>
  <c r="E134" i="112"/>
  <c r="B150" i="112"/>
  <c r="E150" i="112"/>
  <c r="B34" i="112"/>
  <c r="E34" i="112"/>
  <c r="B160" i="112"/>
  <c r="E160" i="112"/>
  <c r="B258" i="112"/>
  <c r="E258" i="112"/>
  <c r="B256" i="112"/>
  <c r="E256" i="112"/>
  <c r="B234" i="112"/>
  <c r="E234" i="112"/>
  <c r="B61" i="112"/>
  <c r="E61" i="112"/>
  <c r="B108" i="112"/>
  <c r="E108" i="112"/>
  <c r="B142" i="112"/>
  <c r="E142" i="112"/>
  <c r="B131" i="112"/>
  <c r="E131" i="112"/>
  <c r="B238" i="112"/>
  <c r="E238" i="112"/>
  <c r="B19" i="112"/>
  <c r="E19" i="112"/>
  <c r="B225" i="112"/>
  <c r="E225" i="112"/>
  <c r="B188" i="112"/>
  <c r="E188" i="112"/>
  <c r="B93" i="112"/>
  <c r="E93" i="112"/>
  <c r="B92" i="112"/>
  <c r="E92" i="112"/>
  <c r="B48" i="112"/>
  <c r="E48" i="112"/>
  <c r="B202" i="112"/>
  <c r="E202" i="112"/>
  <c r="B103" i="112"/>
  <c r="E103" i="112"/>
  <c r="B118" i="112"/>
  <c r="E118" i="112"/>
  <c r="B77" i="112"/>
  <c r="E77" i="112"/>
  <c r="B24" i="112"/>
  <c r="E24" i="112"/>
  <c r="B219" i="112"/>
  <c r="E219" i="112"/>
  <c r="B252" i="112"/>
  <c r="E252" i="112"/>
  <c r="B178" i="112"/>
  <c r="E178" i="112"/>
  <c r="B141" i="112"/>
  <c r="E141" i="112"/>
  <c r="B123" i="112"/>
  <c r="E123" i="112"/>
  <c r="B165" i="112"/>
  <c r="E165" i="112"/>
  <c r="B228" i="112"/>
  <c r="E228" i="112"/>
  <c r="B235" i="112"/>
  <c r="E235" i="112"/>
  <c r="B253" i="112"/>
  <c r="E253" i="112"/>
  <c r="B4" i="112"/>
  <c r="E4" i="112"/>
  <c r="B143" i="112"/>
  <c r="E143" i="112"/>
  <c r="B191" i="112"/>
  <c r="E191" i="112"/>
  <c r="B197" i="112"/>
  <c r="E197" i="112"/>
  <c r="B166" i="112"/>
  <c r="E166" i="112"/>
  <c r="B95" i="112"/>
  <c r="E95" i="112"/>
  <c r="B62" i="112"/>
  <c r="E62" i="112"/>
  <c r="B177" i="112"/>
  <c r="E177" i="112"/>
  <c r="B195" i="112"/>
  <c r="E195" i="112"/>
  <c r="B6" i="112"/>
  <c r="E6" i="112"/>
  <c r="B169" i="112"/>
  <c r="E169" i="112"/>
  <c r="B223" i="112"/>
  <c r="E223" i="112"/>
  <c r="B232" i="112"/>
  <c r="E232" i="112"/>
  <c r="B187" i="112"/>
  <c r="E187" i="112"/>
  <c r="B18" i="112"/>
  <c r="E18" i="112"/>
  <c r="B174" i="112"/>
  <c r="E174" i="112"/>
  <c r="B180" i="112"/>
  <c r="E180" i="112"/>
  <c r="B250" i="112"/>
  <c r="E250" i="112"/>
  <c r="B227" i="112"/>
  <c r="E227" i="112"/>
  <c r="B73" i="112"/>
  <c r="E73" i="112"/>
  <c r="B117" i="112"/>
  <c r="E117" i="112"/>
  <c r="B83" i="112"/>
  <c r="E83" i="112"/>
  <c r="B29" i="112"/>
  <c r="B126" i="112"/>
  <c r="E126" i="112"/>
  <c r="B50" i="112"/>
  <c r="E50" i="112"/>
  <c r="B69" i="112"/>
  <c r="E69" i="112"/>
  <c r="B59" i="112"/>
  <c r="E59" i="112"/>
  <c r="B45" i="112"/>
  <c r="E45" i="112"/>
  <c r="B257" i="112"/>
  <c r="E257" i="112"/>
  <c r="B192" i="112"/>
  <c r="E192" i="112"/>
  <c r="B241" i="112"/>
  <c r="E241" i="112"/>
  <c r="B133" i="112"/>
  <c r="E133" i="112"/>
  <c r="B144" i="112"/>
  <c r="E144" i="112"/>
  <c r="B163" i="112"/>
  <c r="E163" i="112"/>
  <c r="B12" i="112"/>
  <c r="E12" i="112"/>
  <c r="B104" i="112"/>
  <c r="E104" i="112"/>
  <c r="B132" i="112"/>
  <c r="E132" i="112"/>
  <c r="B106" i="112"/>
  <c r="E106" i="112"/>
  <c r="B176" i="112"/>
  <c r="E176" i="112"/>
  <c r="B151" i="112"/>
  <c r="E151" i="112"/>
  <c r="B207" i="112"/>
  <c r="E207" i="112"/>
  <c r="B91" i="112"/>
  <c r="E91" i="112"/>
  <c r="B242" i="112"/>
  <c r="E242" i="112"/>
  <c r="B158" i="112"/>
  <c r="E158" i="112"/>
  <c r="B67" i="112"/>
  <c r="E67" i="112"/>
  <c r="B121" i="112"/>
  <c r="E121" i="112"/>
  <c r="B146" i="112"/>
  <c r="E146" i="112"/>
  <c r="B7" i="112"/>
  <c r="E7" i="112"/>
  <c r="B248" i="112"/>
  <c r="E248" i="112"/>
  <c r="B244" i="112"/>
  <c r="E244" i="112"/>
  <c r="B99" i="112"/>
  <c r="E99" i="112"/>
  <c r="B157" i="112"/>
  <c r="E157" i="112"/>
  <c r="B54" i="112"/>
  <c r="E54" i="112"/>
  <c r="B28" i="112"/>
  <c r="B94" i="112"/>
  <c r="E94" i="112"/>
  <c r="B63" i="112"/>
  <c r="E63" i="112"/>
  <c r="B167" i="112"/>
  <c r="E167" i="112"/>
  <c r="B96" i="112"/>
  <c r="E96" i="112"/>
  <c r="B122" i="112"/>
  <c r="E122" i="112"/>
  <c r="B32" i="112"/>
  <c r="E32" i="112"/>
  <c r="B82" i="112"/>
  <c r="E82" i="112"/>
  <c r="B206" i="112"/>
  <c r="E206" i="112"/>
  <c r="B130" i="112"/>
  <c r="E130" i="112"/>
  <c r="B86" i="112"/>
  <c r="E86" i="112"/>
  <c r="B22" i="112"/>
  <c r="B51" i="112"/>
  <c r="E51" i="112"/>
  <c r="B111" i="112"/>
  <c r="E111" i="112"/>
  <c r="B81" i="112"/>
  <c r="E81" i="112"/>
  <c r="B68" i="112"/>
  <c r="E68" i="112"/>
  <c r="B230" i="112"/>
  <c r="E230" i="112"/>
  <c r="B105" i="112"/>
  <c r="E105" i="112"/>
  <c r="B16" i="112"/>
  <c r="E16" i="112"/>
  <c r="B85" i="112"/>
  <c r="E85" i="112"/>
  <c r="B240" i="112"/>
  <c r="E240" i="112"/>
  <c r="B72" i="112"/>
  <c r="E72" i="112"/>
  <c r="B153" i="112"/>
  <c r="E153" i="112"/>
  <c r="B56" i="112"/>
  <c r="E56" i="112"/>
  <c r="B5" i="112"/>
  <c r="E5" i="112"/>
  <c r="B128" i="112"/>
  <c r="E128" i="112"/>
  <c r="B74" i="112"/>
  <c r="E74" i="112"/>
  <c r="B35" i="112"/>
  <c r="E35" i="112"/>
  <c r="B58" i="112"/>
  <c r="E58" i="112"/>
  <c r="B181" i="112"/>
  <c r="E181" i="112"/>
  <c r="B114" i="112"/>
  <c r="E114" i="112"/>
  <c r="B10" i="112"/>
  <c r="E10" i="112"/>
  <c r="B112" i="112"/>
  <c r="E112" i="112"/>
  <c r="B88" i="112"/>
  <c r="E88" i="112"/>
  <c r="B193" i="112"/>
  <c r="E193" i="112"/>
  <c r="B55" i="112"/>
  <c r="E55" i="112"/>
  <c r="B13" i="112"/>
  <c r="E13" i="112"/>
  <c r="B21" i="112"/>
  <c r="B30" i="112"/>
  <c r="B208" i="112"/>
  <c r="E208" i="112"/>
  <c r="B41" i="112"/>
  <c r="E41" i="112"/>
  <c r="B209" i="112"/>
  <c r="E209" i="112"/>
  <c r="B71" i="112"/>
  <c r="E71" i="112"/>
  <c r="B98" i="112"/>
  <c r="E98" i="112"/>
  <c r="B229" i="112"/>
  <c r="E229" i="112"/>
  <c r="B100" i="112"/>
  <c r="E100" i="112"/>
  <c r="B194" i="112"/>
  <c r="E194" i="112"/>
  <c r="B168" i="112"/>
  <c r="E168" i="112"/>
  <c r="B31" i="112"/>
  <c r="E31" i="112"/>
  <c r="B200" i="112"/>
  <c r="E200" i="112"/>
  <c r="B107" i="112"/>
  <c r="E107" i="112"/>
  <c r="B64" i="112"/>
  <c r="E64" i="112"/>
  <c r="B213" i="112"/>
  <c r="E213" i="112"/>
  <c r="B37" i="112"/>
  <c r="E37" i="112"/>
  <c r="B182" i="112"/>
  <c r="E182" i="112"/>
  <c r="B161" i="112"/>
  <c r="E161" i="112"/>
  <c r="B236" i="112"/>
  <c r="E236" i="112"/>
  <c r="B198" i="112"/>
  <c r="E198" i="112"/>
  <c r="B102" i="112"/>
  <c r="E102" i="112"/>
  <c r="B189" i="112"/>
  <c r="E189" i="112"/>
  <c r="B38" i="112"/>
  <c r="E38" i="112"/>
  <c r="B218" i="112"/>
  <c r="E218" i="112"/>
  <c r="B175" i="112"/>
  <c r="E175" i="112"/>
  <c r="B136" i="112"/>
  <c r="E136" i="112"/>
  <c r="B113" i="112"/>
  <c r="E113" i="112"/>
  <c r="B66" i="112"/>
  <c r="E66" i="112"/>
  <c r="B183" i="112"/>
  <c r="E183" i="112"/>
  <c r="F18" i="115"/>
  <c r="F22" i="115"/>
  <c r="F38" i="115"/>
  <c r="F27" i="115"/>
  <c r="F66" i="115"/>
  <c r="F29" i="115"/>
  <c r="F52" i="115"/>
  <c r="F47" i="115"/>
  <c r="F54" i="115"/>
  <c r="F24" i="115"/>
  <c r="F25" i="115"/>
  <c r="F62" i="115"/>
  <c r="F33" i="115"/>
  <c r="F23" i="115"/>
  <c r="F53" i="115"/>
  <c r="F45" i="115"/>
  <c r="F32" i="115"/>
  <c r="F40" i="115"/>
  <c r="F51" i="115"/>
  <c r="F60" i="115"/>
  <c r="F43" i="115"/>
  <c r="F61" i="115"/>
  <c r="F21" i="115"/>
  <c r="F56" i="115"/>
  <c r="F37" i="115"/>
  <c r="F58" i="115"/>
  <c r="AZ5" i="47"/>
  <c r="AY9" i="47"/>
  <c r="AZ4" i="47"/>
  <c r="AZ3" i="47"/>
  <c r="B33" i="115"/>
  <c r="D124" i="120"/>
  <c r="B55" i="115"/>
  <c r="D48" i="120"/>
  <c r="B49" i="115"/>
  <c r="D120" i="120"/>
  <c r="B34" i="115"/>
  <c r="D9" i="120"/>
  <c r="B57" i="115"/>
  <c r="D112" i="120"/>
  <c r="B53" i="115"/>
  <c r="D80" i="120"/>
  <c r="B41" i="115"/>
  <c r="D104" i="120"/>
  <c r="B56" i="115"/>
  <c r="D85" i="120"/>
  <c r="B50" i="115"/>
  <c r="D13" i="120"/>
  <c r="B64" i="115"/>
  <c r="D69" i="120"/>
  <c r="B51" i="115"/>
  <c r="D16" i="120"/>
  <c r="B66" i="115"/>
  <c r="D5" i="120"/>
  <c r="B47" i="115"/>
  <c r="D56" i="120"/>
  <c r="B63" i="115"/>
  <c r="D64" i="120"/>
  <c r="B40" i="115"/>
  <c r="D93" i="120"/>
  <c r="B36" i="115"/>
  <c r="D125" i="120"/>
  <c r="B37" i="115"/>
  <c r="D72" i="120"/>
  <c r="B65" i="115"/>
  <c r="D128" i="120"/>
  <c r="B52" i="115"/>
  <c r="D117" i="120"/>
  <c r="B44" i="115"/>
  <c r="D109" i="120"/>
  <c r="B61" i="115"/>
  <c r="D96" i="120"/>
  <c r="B59" i="115"/>
  <c r="D32" i="120"/>
  <c r="B46" i="115"/>
  <c r="D45" i="120"/>
  <c r="B58" i="115"/>
  <c r="D21" i="120"/>
  <c r="B42" i="115"/>
  <c r="D29" i="120"/>
  <c r="B45" i="115"/>
  <c r="D88" i="120"/>
  <c r="B60" i="115"/>
  <c r="D101" i="120"/>
  <c r="B38" i="115"/>
  <c r="D61" i="120"/>
  <c r="B54" i="115"/>
  <c r="D53" i="120"/>
  <c r="B39" i="115"/>
  <c r="D40" i="120"/>
  <c r="B43" i="115"/>
  <c r="D24" i="120"/>
  <c r="B35" i="115"/>
  <c r="D8" i="120"/>
  <c r="B62" i="115"/>
  <c r="D37" i="120"/>
  <c r="B48" i="115"/>
  <c r="D76" i="120"/>
  <c r="F35" i="115"/>
  <c r="F26" i="115"/>
  <c r="F63" i="115"/>
  <c r="F50" i="115"/>
  <c r="F41" i="115"/>
  <c r="BA6" i="47"/>
  <c r="BB6" i="47"/>
  <c r="AM6" i="47"/>
  <c r="H7" i="120"/>
  <c r="BG34" i="115"/>
  <c r="D5" i="109"/>
  <c r="E7" i="120"/>
  <c r="AM3" i="47"/>
  <c r="AZ9" i="47"/>
  <c r="BA2" i="47"/>
  <c r="BA3" i="47"/>
  <c r="I81" i="61"/>
  <c r="AK30" i="47"/>
  <c r="E30" i="112"/>
  <c r="AK27" i="47"/>
  <c r="I69" i="61"/>
  <c r="E28" i="112"/>
  <c r="AK14" i="47"/>
  <c r="I17" i="61"/>
  <c r="E23" i="112"/>
  <c r="I113" i="61"/>
  <c r="AK38" i="47"/>
  <c r="E20" i="112"/>
  <c r="E123" i="120"/>
  <c r="H126" i="120"/>
  <c r="BA4" i="47"/>
  <c r="AM4" i="47"/>
  <c r="BA5" i="47"/>
  <c r="BB5" i="47"/>
  <c r="AM5" i="47"/>
  <c r="AK19" i="47"/>
  <c r="I37" i="61"/>
  <c r="E21" i="112"/>
  <c r="AK37" i="47"/>
  <c r="I109" i="61"/>
  <c r="E22" i="112"/>
  <c r="AK17" i="47"/>
  <c r="I29" i="61"/>
  <c r="E29" i="112"/>
  <c r="BB4" i="47"/>
  <c r="G17" i="61"/>
  <c r="AI14" i="47"/>
  <c r="AI30" i="47"/>
  <c r="G81" i="61"/>
  <c r="BB3" i="47"/>
  <c r="AI17" i="47"/>
  <c r="G29" i="61"/>
  <c r="AI19" i="47"/>
  <c r="G37" i="61"/>
  <c r="AI37" i="47"/>
  <c r="G109" i="61"/>
  <c r="BG33" i="115"/>
  <c r="D64" i="109"/>
  <c r="G113" i="61"/>
  <c r="AI38" i="47"/>
  <c r="G69" i="61"/>
  <c r="AI27" i="47"/>
  <c r="BA9" i="47"/>
  <c r="BB2" i="47"/>
  <c r="BB1" i="47"/>
  <c r="BB9" i="47"/>
  <c r="AM8" i="47"/>
  <c r="C6" i="122"/>
  <c r="C9" i="122"/>
  <c r="C12" i="122"/>
  <c r="C7" i="122"/>
  <c r="C8" i="122"/>
  <c r="C13" i="122"/>
  <c r="C14" i="122"/>
  <c r="C4" i="122"/>
  <c r="C5" i="122"/>
  <c r="C10" i="122"/>
  <c r="C11" i="122"/>
  <c r="C15" i="122"/>
  <c r="C16" i="122"/>
  <c r="C3" i="122"/>
  <c r="C15" i="127"/>
  <c r="C12" i="127"/>
  <c r="D4" i="125"/>
  <c r="C16" i="124"/>
  <c r="D4" i="123"/>
  <c r="D10" i="125"/>
  <c r="C10" i="123"/>
  <c r="C13" i="126"/>
  <c r="D9" i="126"/>
  <c r="D14" i="124"/>
  <c r="C4" i="126"/>
  <c r="C17" i="127"/>
  <c r="C12" i="124"/>
  <c r="C10" i="126"/>
  <c r="C3" i="127"/>
  <c r="D12" i="124"/>
  <c r="C5" i="127"/>
  <c r="C7" i="125"/>
  <c r="D6" i="123"/>
  <c r="C11" i="125"/>
  <c r="C4" i="127"/>
  <c r="C14" i="125"/>
  <c r="C14" i="126"/>
  <c r="C13" i="125"/>
  <c r="D14" i="126"/>
  <c r="C5" i="125"/>
  <c r="C9" i="123"/>
  <c r="D15" i="126"/>
  <c r="D13" i="123"/>
  <c r="C16" i="126"/>
  <c r="C7" i="123"/>
  <c r="C6" i="124"/>
  <c r="D17" i="124"/>
  <c r="D3" i="122"/>
  <c r="C9" i="125"/>
  <c r="C15" i="125"/>
  <c r="C9" i="126"/>
  <c r="D7" i="126"/>
  <c r="D9" i="125"/>
  <c r="D13" i="127"/>
  <c r="C6" i="126"/>
  <c r="D17" i="125"/>
  <c r="D3" i="127"/>
  <c r="D10" i="122"/>
  <c r="C15" i="126"/>
  <c r="D3" i="126"/>
  <c r="D7" i="127"/>
  <c r="C3" i="124"/>
  <c r="D13" i="124"/>
  <c r="D14" i="127"/>
  <c r="D11" i="127"/>
  <c r="C3" i="126"/>
  <c r="C12" i="125"/>
  <c r="D16" i="125"/>
  <c r="C12" i="126"/>
  <c r="C9" i="124"/>
  <c r="C15" i="123"/>
  <c r="D13" i="126"/>
  <c r="C12" i="123"/>
  <c r="D6" i="122"/>
  <c r="D13" i="125"/>
  <c r="D3" i="123"/>
  <c r="D13" i="122"/>
  <c r="D4" i="127"/>
  <c r="C17" i="126"/>
  <c r="C5" i="123"/>
  <c r="C6" i="127"/>
  <c r="D9" i="127"/>
  <c r="D11" i="124"/>
  <c r="D8" i="126"/>
  <c r="D17" i="126"/>
  <c r="C3" i="123"/>
  <c r="C11" i="124"/>
  <c r="D9" i="123"/>
  <c r="D12" i="122"/>
  <c r="D10" i="126"/>
  <c r="D16" i="123"/>
  <c r="D15" i="127"/>
  <c r="D6" i="125"/>
  <c r="D16" i="127"/>
  <c r="D6" i="127"/>
  <c r="C16" i="125"/>
  <c r="C11" i="123"/>
  <c r="D7" i="124"/>
  <c r="D17" i="127"/>
  <c r="D15" i="125"/>
  <c r="D5" i="123"/>
  <c r="D9" i="124"/>
  <c r="C14" i="127"/>
  <c r="C8" i="124"/>
  <c r="D15" i="124"/>
  <c r="C17" i="125"/>
  <c r="C5" i="126"/>
  <c r="C7" i="127"/>
  <c r="C11" i="127"/>
  <c r="D5" i="122"/>
  <c r="D15" i="122"/>
  <c r="D15" i="123"/>
  <c r="D17" i="122"/>
  <c r="D8" i="123"/>
  <c r="C13" i="127"/>
  <c r="C10" i="125"/>
  <c r="C3" i="125"/>
  <c r="D11" i="126"/>
  <c r="C14" i="124"/>
  <c r="D5" i="125"/>
  <c r="D7" i="122"/>
  <c r="D11" i="125"/>
  <c r="D3" i="124"/>
  <c r="C8" i="125"/>
  <c r="C7" i="124"/>
  <c r="D14" i="123"/>
  <c r="C8" i="126"/>
  <c r="D11" i="122"/>
  <c r="D10" i="124"/>
  <c r="C17" i="123"/>
  <c r="C4" i="123"/>
  <c r="C16" i="123"/>
  <c r="D14" i="125"/>
  <c r="C10" i="124"/>
  <c r="D6" i="126"/>
  <c r="D5" i="127"/>
  <c r="D10" i="123"/>
  <c r="C4" i="125"/>
  <c r="C6" i="125"/>
  <c r="C15" i="124"/>
  <c r="D5" i="124"/>
  <c r="C4" i="124"/>
  <c r="D4" i="126"/>
  <c r="C13" i="124"/>
  <c r="C10" i="127"/>
  <c r="D8" i="124"/>
  <c r="C13" i="123"/>
  <c r="C17" i="124"/>
  <c r="D8" i="125"/>
  <c r="D12" i="123"/>
  <c r="C11" i="126"/>
  <c r="D3" i="125"/>
  <c r="D12" i="126"/>
  <c r="D5" i="126"/>
  <c r="C8" i="123"/>
  <c r="D8" i="122"/>
  <c r="D10" i="127"/>
  <c r="D16" i="126"/>
  <c r="C5" i="124"/>
  <c r="D6" i="124"/>
  <c r="D7" i="123"/>
  <c r="D14" i="122"/>
  <c r="D16" i="122"/>
  <c r="C7" i="126"/>
  <c r="D4" i="122"/>
  <c r="D11" i="123"/>
  <c r="D4" i="124"/>
  <c r="D12" i="125"/>
  <c r="C14" i="123"/>
  <c r="D9" i="122"/>
  <c r="C16" i="127"/>
  <c r="C8" i="127"/>
  <c r="D8" i="127"/>
  <c r="C9" i="127"/>
  <c r="C6" i="123"/>
  <c r="D17" i="123"/>
  <c r="D12" i="127"/>
  <c r="D16" i="124"/>
  <c r="D7" i="125"/>
  <c r="F7" i="125" l="1"/>
  <c r="F16" i="124"/>
  <c r="F12" i="127"/>
  <c r="F17" i="123"/>
  <c r="E6" i="123"/>
  <c r="E9" i="127"/>
  <c r="F8" i="127"/>
  <c r="E8" i="127"/>
  <c r="E16" i="127"/>
  <c r="F9" i="122"/>
  <c r="E14" i="123"/>
  <c r="F12" i="125"/>
  <c r="F4" i="124"/>
  <c r="F11" i="123"/>
  <c r="F4" i="122"/>
  <c r="E7" i="126"/>
  <c r="F16" i="122"/>
  <c r="F14" i="122"/>
  <c r="F7" i="123"/>
  <c r="F6" i="124"/>
  <c r="E5" i="124"/>
  <c r="F16" i="126"/>
  <c r="F10" i="127"/>
  <c r="F8" i="122"/>
  <c r="E8" i="123"/>
  <c r="F5" i="126"/>
  <c r="F12" i="126"/>
  <c r="F3" i="125"/>
  <c r="E11" i="126"/>
  <c r="F12" i="123"/>
  <c r="F8" i="125"/>
  <c r="E17" i="124"/>
  <c r="E13" i="123"/>
  <c r="F8" i="124"/>
  <c r="E10" i="127"/>
  <c r="E13" i="124"/>
  <c r="F4" i="126"/>
  <c r="E4" i="124"/>
  <c r="F5" i="124"/>
  <c r="E15" i="124"/>
  <c r="E6" i="125"/>
  <c r="E4" i="125"/>
  <c r="F10" i="123"/>
  <c r="F5" i="127"/>
  <c r="F6" i="126"/>
  <c r="E10" i="124"/>
  <c r="F14" i="125"/>
  <c r="E16" i="123"/>
  <c r="E4" i="123"/>
  <c r="E17" i="123"/>
  <c r="F10" i="124"/>
  <c r="F11" i="122"/>
  <c r="E8" i="126"/>
  <c r="F14" i="123"/>
  <c r="E7" i="124"/>
  <c r="E8" i="125"/>
  <c r="F3" i="124"/>
  <c r="F11" i="125"/>
  <c r="F7" i="122"/>
  <c r="F5" i="125"/>
  <c r="E14" i="124"/>
  <c r="F11" i="126"/>
  <c r="E3" i="125"/>
  <c r="E10" i="125"/>
  <c r="E13" i="127"/>
  <c r="F8" i="123"/>
  <c r="F17" i="122"/>
  <c r="F15" i="123"/>
  <c r="F15" i="122"/>
  <c r="F5" i="122"/>
  <c r="E11" i="127"/>
  <c r="E7" i="127"/>
  <c r="E5" i="126"/>
  <c r="E17" i="125"/>
  <c r="F15" i="124"/>
  <c r="E8" i="124"/>
  <c r="E14" i="127"/>
  <c r="F9" i="124"/>
  <c r="F5" i="123"/>
  <c r="F15" i="125"/>
  <c r="F17" i="127"/>
  <c r="F7" i="124"/>
  <c r="E11" i="123"/>
  <c r="E16" i="125"/>
  <c r="F6" i="127"/>
  <c r="F16" i="127"/>
  <c r="F6" i="125"/>
  <c r="F15" i="127"/>
  <c r="F16" i="123"/>
  <c r="F10" i="126"/>
  <c r="F12" i="122"/>
  <c r="F9" i="123"/>
  <c r="E11" i="124"/>
  <c r="E3" i="123"/>
  <c r="F17" i="126"/>
  <c r="F8" i="126"/>
  <c r="F11" i="124"/>
  <c r="F9" i="127"/>
  <c r="E6" i="127"/>
  <c r="E5" i="123"/>
  <c r="E17" i="126"/>
  <c r="F4" i="127"/>
  <c r="F13" i="122"/>
  <c r="F3" i="123"/>
  <c r="F13" i="125"/>
  <c r="F6" i="122"/>
  <c r="E12" i="123"/>
  <c r="F13" i="126"/>
  <c r="E15" i="123"/>
  <c r="E9" i="124"/>
  <c r="E12" i="126"/>
  <c r="F16" i="125"/>
  <c r="E12" i="125"/>
  <c r="E3" i="126"/>
  <c r="F11" i="127"/>
  <c r="F14" i="127"/>
  <c r="F13" i="124"/>
  <c r="E3" i="124"/>
  <c r="F7" i="127"/>
  <c r="F3" i="126"/>
  <c r="E15" i="126"/>
  <c r="F10" i="122"/>
  <c r="F3" i="127"/>
  <c r="F17" i="125"/>
  <c r="E6" i="126"/>
  <c r="F13" i="127"/>
  <c r="F9" i="125"/>
  <c r="F7" i="126"/>
  <c r="E9" i="126"/>
  <c r="E15" i="125"/>
  <c r="E9" i="125"/>
  <c r="F3" i="122"/>
  <c r="F17" i="124"/>
  <c r="E6" i="124"/>
  <c r="E7" i="123"/>
  <c r="E16" i="126"/>
  <c r="F13" i="123"/>
  <c r="F15" i="126"/>
  <c r="E9" i="123"/>
  <c r="E5" i="125"/>
  <c r="F14" i="126"/>
  <c r="E13" i="125"/>
  <c r="E14" i="126"/>
  <c r="E14" i="125"/>
  <c r="E4" i="127"/>
  <c r="E11" i="125"/>
  <c r="F6" i="123"/>
  <c r="E7" i="125"/>
  <c r="E5" i="127"/>
  <c r="F12" i="124"/>
  <c r="E3" i="127"/>
  <c r="E10" i="126"/>
  <c r="E12" i="124"/>
  <c r="E17" i="127"/>
  <c r="E4" i="126"/>
  <c r="F14" i="124"/>
  <c r="F9" i="126"/>
  <c r="E13" i="126"/>
  <c r="E10" i="123"/>
  <c r="F10" i="125"/>
  <c r="F4" i="123"/>
  <c r="E16" i="124"/>
  <c r="F4" i="125"/>
  <c r="E12" i="127"/>
  <c r="E15" i="127"/>
  <c r="E3" i="122"/>
  <c r="E16" i="122"/>
  <c r="E15" i="122"/>
  <c r="E11" i="122"/>
  <c r="E10" i="122"/>
  <c r="E5" i="122"/>
  <c r="E4" i="122"/>
  <c r="E14" i="122"/>
  <c r="E13" i="122"/>
  <c r="E8" i="122"/>
  <c r="E7" i="122"/>
  <c r="E12" i="122"/>
  <c r="E9" i="122"/>
  <c r="E6" i="122"/>
  <c r="K57" i="123"/>
  <c r="O57" i="123"/>
  <c r="Q57" i="123"/>
  <c r="P57" i="123"/>
  <c r="N33" i="127"/>
  <c r="L33" i="127"/>
  <c r="N32" i="127"/>
  <c r="L32" i="127"/>
  <c r="M32" i="127"/>
  <c r="O28" i="125"/>
  <c r="P28" i="125"/>
  <c r="Q28" i="125"/>
  <c r="K28" i="125"/>
  <c r="Q60" i="124"/>
  <c r="P60" i="124"/>
  <c r="K60" i="124"/>
  <c r="O60" i="124"/>
  <c r="O21" i="124"/>
  <c r="K21" i="124"/>
  <c r="Q21" i="124"/>
  <c r="N39" i="124"/>
  <c r="L39" i="124"/>
  <c r="N61" i="124"/>
  <c r="M61" i="124"/>
  <c r="L61" i="124"/>
  <c r="L38" i="125"/>
  <c r="M38" i="125"/>
  <c r="N38" i="125"/>
  <c r="L31" i="125"/>
  <c r="M31" i="125"/>
  <c r="N31" i="125"/>
  <c r="N38" i="124"/>
  <c r="L38" i="124"/>
  <c r="M38" i="124"/>
  <c r="P56" i="123"/>
  <c r="Q56" i="123"/>
  <c r="K56" i="123"/>
  <c r="O56" i="123"/>
  <c r="Q59" i="124"/>
  <c r="P59" i="124"/>
  <c r="O59" i="124"/>
  <c r="K59" i="124"/>
  <c r="N52" i="123"/>
  <c r="M52" i="123"/>
  <c r="L41" i="125"/>
  <c r="M41" i="125"/>
  <c r="M29" i="126"/>
  <c r="N29" i="126"/>
  <c r="L29" i="126"/>
  <c r="P24" i="124"/>
  <c r="K24" i="124"/>
  <c r="Q24" i="124"/>
  <c r="O24" i="124"/>
  <c r="M21" i="124"/>
  <c r="N21" i="124"/>
  <c r="L21" i="124"/>
  <c r="K48" i="125"/>
  <c r="P48" i="125"/>
  <c r="Q48" i="125"/>
  <c r="Q45" i="127"/>
  <c r="O45" i="127"/>
  <c r="P45" i="127"/>
  <c r="K45" i="127"/>
  <c r="M66" i="123"/>
  <c r="L66" i="123"/>
  <c r="N66" i="123"/>
  <c r="K31" i="122"/>
  <c r="Q31" i="122"/>
  <c r="O31" i="122"/>
  <c r="P31" i="122"/>
  <c r="K34" i="126"/>
  <c r="Q34" i="126"/>
  <c r="O34" i="126"/>
  <c r="L62" i="126"/>
  <c r="N62" i="126"/>
  <c r="M62" i="126"/>
  <c r="O34" i="125"/>
  <c r="Q34" i="125"/>
  <c r="P34" i="125"/>
  <c r="K35" i="123"/>
  <c r="Q35" i="123"/>
  <c r="P35" i="123"/>
  <c r="O35" i="123"/>
  <c r="N39" i="126"/>
  <c r="L39" i="126"/>
  <c r="M39" i="126"/>
  <c r="K31" i="125"/>
  <c r="Q31" i="125"/>
  <c r="P31" i="125"/>
  <c r="O47" i="126"/>
  <c r="P47" i="126"/>
  <c r="Q47" i="126"/>
  <c r="P42" i="122"/>
  <c r="K42" i="122"/>
  <c r="O42" i="122"/>
  <c r="Q42" i="122"/>
  <c r="O31" i="124"/>
  <c r="K31" i="124"/>
  <c r="Q31" i="124"/>
  <c r="P31" i="124"/>
  <c r="M54" i="123"/>
  <c r="N54" i="123"/>
  <c r="L54" i="123"/>
  <c r="P18" i="126"/>
  <c r="O18" i="126"/>
  <c r="Q18" i="126"/>
  <c r="K18" i="126"/>
  <c r="Q51" i="125"/>
  <c r="P51" i="125"/>
  <c r="K51" i="125"/>
  <c r="O51" i="125"/>
  <c r="P49" i="125"/>
  <c r="K49" i="125"/>
  <c r="Q49" i="125"/>
  <c r="O49" i="125"/>
  <c r="N40" i="127"/>
  <c r="M40" i="127"/>
  <c r="L40" i="127"/>
  <c r="K36" i="127"/>
  <c r="Q36" i="127"/>
  <c r="P36" i="127"/>
  <c r="O36" i="127"/>
  <c r="N32" i="124"/>
  <c r="M32" i="124"/>
  <c r="L33" i="126"/>
  <c r="N33" i="126"/>
  <c r="M33" i="126"/>
  <c r="O56" i="126"/>
  <c r="Q56" i="126"/>
  <c r="P56" i="126"/>
  <c r="K56" i="126"/>
  <c r="Q56" i="125"/>
  <c r="K56" i="125"/>
  <c r="O56" i="125"/>
  <c r="P56" i="125"/>
  <c r="L29" i="123"/>
  <c r="M29" i="123"/>
  <c r="L60" i="125"/>
  <c r="M60" i="125"/>
  <c r="N18" i="123"/>
  <c r="M18" i="123"/>
  <c r="L18" i="123"/>
  <c r="P19" i="123"/>
  <c r="Q19" i="123"/>
  <c r="O19" i="123"/>
  <c r="K19" i="123"/>
  <c r="L32" i="126"/>
  <c r="M32" i="126"/>
  <c r="N32" i="126"/>
  <c r="L46" i="126"/>
  <c r="N46" i="126"/>
  <c r="P41" i="124"/>
  <c r="Q41" i="124"/>
  <c r="O41" i="124"/>
  <c r="K41" i="124"/>
  <c r="P34" i="123"/>
  <c r="O34" i="123"/>
  <c r="Q34" i="123"/>
  <c r="K34" i="123"/>
  <c r="M57" i="125"/>
  <c r="N57" i="125"/>
  <c r="L57" i="125"/>
  <c r="M65" i="127"/>
  <c r="L65" i="127"/>
  <c r="N65" i="127"/>
  <c r="K48" i="122"/>
  <c r="O48" i="122"/>
  <c r="Q48" i="122"/>
  <c r="Q61" i="124"/>
  <c r="K61" i="124"/>
  <c r="O61" i="124"/>
  <c r="P61" i="124"/>
  <c r="N63" i="124"/>
  <c r="L63" i="124"/>
  <c r="O22" i="126"/>
  <c r="P22" i="126"/>
  <c r="Q22" i="126"/>
  <c r="P29" i="123"/>
  <c r="Q29" i="123"/>
  <c r="O29" i="123"/>
  <c r="K29" i="123"/>
  <c r="K49" i="124"/>
  <c r="Q49" i="124"/>
  <c r="P49" i="124"/>
  <c r="K56" i="127"/>
  <c r="P56" i="127"/>
  <c r="Q56" i="127"/>
  <c r="O56" i="127"/>
  <c r="O18" i="125"/>
  <c r="Q18" i="125"/>
  <c r="K18" i="125"/>
  <c r="N37" i="127"/>
  <c r="M37" i="127"/>
  <c r="L37" i="127"/>
  <c r="Q20" i="124"/>
  <c r="P20" i="124"/>
  <c r="O20" i="124"/>
  <c r="K20" i="124"/>
  <c r="M48" i="125"/>
  <c r="L48" i="125"/>
  <c r="N48" i="125"/>
  <c r="N39" i="123"/>
  <c r="L39" i="123"/>
  <c r="M39" i="123"/>
  <c r="P47" i="124"/>
  <c r="O47" i="124"/>
  <c r="Q47" i="124"/>
  <c r="O64" i="126"/>
  <c r="P64" i="126"/>
  <c r="K64" i="126"/>
  <c r="Q64" i="126"/>
  <c r="Q30" i="122"/>
  <c r="O30" i="122"/>
  <c r="K30" i="122"/>
  <c r="L42" i="127"/>
  <c r="M42" i="127"/>
  <c r="N28" i="126"/>
  <c r="L28" i="126"/>
  <c r="M28" i="126"/>
  <c r="L48" i="127"/>
  <c r="M48" i="127"/>
  <c r="Q35" i="122"/>
  <c r="P35" i="122"/>
  <c r="O35" i="122"/>
  <c r="K35" i="122"/>
  <c r="K43" i="124"/>
  <c r="P43" i="124"/>
  <c r="Q43" i="124"/>
  <c r="M33" i="125"/>
  <c r="L33" i="125"/>
  <c r="K54" i="123"/>
  <c r="P54" i="123"/>
  <c r="Q54" i="123"/>
  <c r="O54" i="123"/>
  <c r="P60" i="125"/>
  <c r="Q60" i="125"/>
  <c r="K60" i="125"/>
  <c r="O60" i="125"/>
  <c r="M26" i="123"/>
  <c r="L26" i="123"/>
  <c r="N26" i="123"/>
  <c r="M49" i="123"/>
  <c r="N49" i="123"/>
  <c r="L25" i="127"/>
  <c r="M25" i="127"/>
  <c r="N25" i="127"/>
  <c r="P26" i="122"/>
  <c r="O26" i="122"/>
  <c r="K26" i="122"/>
  <c r="O37" i="126"/>
  <c r="Q37" i="126"/>
  <c r="P37" i="126"/>
  <c r="K37" i="126"/>
  <c r="K60" i="126"/>
  <c r="Q60" i="126"/>
  <c r="O60" i="126"/>
  <c r="P60" i="126"/>
  <c r="O36" i="124"/>
  <c r="K36" i="124"/>
  <c r="Q36" i="124"/>
  <c r="Q39" i="123"/>
  <c r="P39" i="123"/>
  <c r="O39" i="123"/>
  <c r="K39" i="123"/>
  <c r="K33" i="123"/>
  <c r="O33" i="123"/>
  <c r="Q33" i="123"/>
  <c r="O36" i="122"/>
  <c r="P36" i="122"/>
  <c r="Q36" i="122"/>
  <c r="N57" i="124"/>
  <c r="L57" i="124"/>
  <c r="M57" i="124"/>
  <c r="O64" i="122"/>
  <c r="Q64" i="122"/>
  <c r="P64" i="122"/>
  <c r="K31" i="127"/>
  <c r="O31" i="127"/>
  <c r="Q31" i="127"/>
  <c r="M22" i="123"/>
  <c r="N22" i="123"/>
  <c r="L22" i="123"/>
  <c r="K57" i="124"/>
  <c r="P57" i="124"/>
  <c r="O57" i="124"/>
  <c r="Q57" i="124"/>
  <c r="M46" i="127"/>
  <c r="N46" i="127"/>
  <c r="O38" i="124"/>
  <c r="P38" i="124"/>
  <c r="K38" i="124"/>
  <c r="O24" i="126"/>
  <c r="P24" i="126"/>
  <c r="K24" i="126"/>
  <c r="Q24" i="126"/>
  <c r="K54" i="126"/>
  <c r="P54" i="126"/>
  <c r="O54" i="126"/>
  <c r="Q54" i="126"/>
  <c r="L64" i="126"/>
  <c r="M64" i="126"/>
  <c r="N57" i="126"/>
  <c r="M57" i="126"/>
  <c r="L57" i="126"/>
  <c r="O25" i="122"/>
  <c r="P25" i="122"/>
  <c r="K25" i="122"/>
  <c r="Q25" i="122"/>
  <c r="N59" i="125"/>
  <c r="L59" i="125"/>
  <c r="M59" i="125"/>
  <c r="L53" i="123"/>
  <c r="M53" i="123"/>
  <c r="Q59" i="127"/>
  <c r="K59" i="127"/>
  <c r="P59" i="127"/>
  <c r="K49" i="126"/>
  <c r="O49" i="126"/>
  <c r="P49" i="126"/>
  <c r="Q49" i="126"/>
  <c r="L43" i="127"/>
  <c r="N43" i="127"/>
  <c r="M43" i="127"/>
  <c r="O66" i="123"/>
  <c r="P66" i="123"/>
  <c r="K66" i="123"/>
  <c r="M63" i="123"/>
  <c r="L63" i="123"/>
  <c r="O52" i="124"/>
  <c r="Q52" i="124"/>
  <c r="P52" i="124"/>
  <c r="K52" i="124"/>
  <c r="K64" i="123"/>
  <c r="P64" i="123"/>
  <c r="O64" i="123"/>
  <c r="K43" i="127"/>
  <c r="O43" i="127"/>
  <c r="Q43" i="127"/>
  <c r="P43" i="127"/>
  <c r="N21" i="123"/>
  <c r="L21" i="123"/>
  <c r="M21" i="123"/>
  <c r="O37" i="124"/>
  <c r="P37" i="124"/>
  <c r="K37" i="124"/>
  <c r="K55" i="125"/>
  <c r="Q55" i="125"/>
  <c r="O55" i="125"/>
  <c r="K61" i="126"/>
  <c r="P61" i="126"/>
  <c r="Q61" i="126"/>
  <c r="O61" i="126"/>
  <c r="L18" i="124"/>
  <c r="M18" i="124"/>
  <c r="N18" i="124"/>
  <c r="M33" i="124"/>
  <c r="N33" i="124"/>
  <c r="Q62" i="126"/>
  <c r="K62" i="126"/>
  <c r="P62" i="126"/>
  <c r="O62" i="126"/>
  <c r="N29" i="127"/>
  <c r="L29" i="127"/>
  <c r="M29" i="127"/>
  <c r="O18" i="122"/>
  <c r="Q18" i="122"/>
  <c r="P18" i="122"/>
  <c r="O50" i="126"/>
  <c r="Q50" i="126"/>
  <c r="P50" i="126"/>
  <c r="N19" i="127"/>
  <c r="L19" i="127"/>
  <c r="M19" i="127"/>
  <c r="L56" i="125"/>
  <c r="N56" i="125"/>
  <c r="M57" i="123"/>
  <c r="N57" i="123"/>
  <c r="L57" i="123"/>
  <c r="N34" i="123"/>
  <c r="M34" i="123"/>
  <c r="L34" i="123"/>
  <c r="N56" i="123"/>
  <c r="L56" i="123"/>
  <c r="N31" i="127"/>
  <c r="M31" i="127"/>
  <c r="N35" i="124"/>
  <c r="L35" i="124"/>
  <c r="M35" i="124"/>
  <c r="M41" i="126"/>
  <c r="L41" i="126"/>
  <c r="N41" i="126"/>
  <c r="N49" i="124"/>
  <c r="L49" i="124"/>
  <c r="K63" i="125"/>
  <c r="P63" i="125"/>
  <c r="Q63" i="125"/>
  <c r="O63" i="125"/>
  <c r="M58" i="124"/>
  <c r="N58" i="124"/>
  <c r="L65" i="126"/>
  <c r="N65" i="126"/>
  <c r="M65" i="126"/>
  <c r="K50" i="125"/>
  <c r="Q50" i="125"/>
  <c r="O50" i="125"/>
  <c r="P50" i="125"/>
  <c r="N40" i="125"/>
  <c r="L40" i="125"/>
  <c r="M61" i="123"/>
  <c r="N61" i="123"/>
  <c r="L52" i="127"/>
  <c r="M52" i="127"/>
  <c r="N52" i="127"/>
  <c r="N21" i="126"/>
  <c r="M21" i="126"/>
  <c r="L21" i="126"/>
  <c r="L51" i="123"/>
  <c r="M51" i="123"/>
  <c r="L29" i="125"/>
  <c r="N29" i="125"/>
  <c r="M29" i="125"/>
  <c r="O32" i="123"/>
  <c r="Q32" i="123"/>
  <c r="P32" i="123"/>
  <c r="K32" i="123"/>
  <c r="K60" i="122"/>
  <c r="Q60" i="122"/>
  <c r="P60" i="122"/>
  <c r="M35" i="126"/>
  <c r="L35" i="126"/>
  <c r="N35" i="126"/>
  <c r="P66" i="126"/>
  <c r="Q66" i="126"/>
  <c r="O66" i="126"/>
  <c r="K66" i="126"/>
  <c r="N62" i="124"/>
  <c r="L62" i="124"/>
  <c r="M24" i="123"/>
  <c r="L24" i="123"/>
  <c r="N24" i="123"/>
  <c r="N24" i="124"/>
  <c r="M24" i="124"/>
  <c r="L24" i="124"/>
  <c r="N46" i="124"/>
  <c r="M46" i="124"/>
  <c r="N50" i="124"/>
  <c r="L50" i="124"/>
  <c r="M50" i="124"/>
  <c r="K31" i="123"/>
  <c r="P31" i="123"/>
  <c r="Q31" i="123"/>
  <c r="O31" i="123"/>
  <c r="N20" i="125"/>
  <c r="M20" i="125"/>
  <c r="L20" i="125"/>
  <c r="M44" i="127"/>
  <c r="N44" i="127"/>
  <c r="P29" i="122"/>
  <c r="Q29" i="122"/>
  <c r="O29" i="122"/>
  <c r="Q39" i="124"/>
  <c r="O39" i="124"/>
  <c r="P39" i="124"/>
  <c r="K39" i="124"/>
  <c r="O23" i="123"/>
  <c r="K23" i="123"/>
  <c r="P23" i="123"/>
  <c r="Q30" i="125"/>
  <c r="P30" i="125"/>
  <c r="K30" i="125"/>
  <c r="O30" i="125"/>
  <c r="K41" i="127"/>
  <c r="P41" i="127"/>
  <c r="O41" i="127"/>
  <c r="M43" i="125"/>
  <c r="L43" i="125"/>
  <c r="N43" i="125"/>
  <c r="L21" i="127"/>
  <c r="M21" i="127"/>
  <c r="N21" i="127"/>
  <c r="K63" i="126"/>
  <c r="P63" i="126"/>
  <c r="Q63" i="126"/>
  <c r="N53" i="126"/>
  <c r="L53" i="126"/>
  <c r="M53" i="126"/>
  <c r="M28" i="125"/>
  <c r="L28" i="125"/>
  <c r="O55" i="126"/>
  <c r="Q55" i="126"/>
  <c r="P55" i="126"/>
  <c r="K55" i="126"/>
  <c r="L18" i="127"/>
  <c r="M18" i="127"/>
  <c r="N18" i="127"/>
  <c r="L52" i="126"/>
  <c r="N52" i="126"/>
  <c r="M55" i="123"/>
  <c r="N55" i="123"/>
  <c r="L55" i="123"/>
  <c r="O59" i="122"/>
  <c r="K59" i="122"/>
  <c r="P59" i="122"/>
  <c r="Q59" i="122"/>
  <c r="K58" i="127"/>
  <c r="P58" i="127"/>
  <c r="Q58" i="127"/>
  <c r="L38" i="127"/>
  <c r="N38" i="127"/>
  <c r="M38" i="127"/>
  <c r="Q57" i="122"/>
  <c r="K57" i="122"/>
  <c r="P57" i="122"/>
  <c r="O57" i="122"/>
  <c r="P29" i="124"/>
  <c r="Q29" i="124"/>
  <c r="K29" i="124"/>
  <c r="P30" i="126"/>
  <c r="Q30" i="126"/>
  <c r="K30" i="126"/>
  <c r="O30" i="126"/>
  <c r="L20" i="127"/>
  <c r="M20" i="127"/>
  <c r="M43" i="123"/>
  <c r="L43" i="123"/>
  <c r="N43" i="123"/>
  <c r="N47" i="127"/>
  <c r="M47" i="127"/>
  <c r="K21" i="125"/>
  <c r="O21" i="125"/>
  <c r="Q21" i="125"/>
  <c r="O32" i="127"/>
  <c r="K32" i="127"/>
  <c r="P32" i="127"/>
  <c r="Q32" i="127"/>
  <c r="Q45" i="124"/>
  <c r="P45" i="124"/>
  <c r="O45" i="124"/>
  <c r="K45" i="124"/>
  <c r="L18" i="125"/>
  <c r="N18" i="125"/>
  <c r="L27" i="124"/>
  <c r="N27" i="124"/>
  <c r="M27" i="124"/>
  <c r="O57" i="127"/>
  <c r="Q57" i="127"/>
  <c r="K57" i="127"/>
  <c r="K52" i="123"/>
  <c r="O52" i="123"/>
  <c r="P52" i="123"/>
  <c r="Q52" i="123"/>
  <c r="Q57" i="126"/>
  <c r="P57" i="126"/>
  <c r="K57" i="126"/>
  <c r="O57" i="126"/>
  <c r="N24" i="127"/>
  <c r="L24" i="127"/>
  <c r="N49" i="125"/>
  <c r="L49" i="125"/>
  <c r="M49" i="125"/>
  <c r="M60" i="124"/>
  <c r="N60" i="124"/>
  <c r="O38" i="123"/>
  <c r="K38" i="123"/>
  <c r="P38" i="123"/>
  <c r="Q38" i="123"/>
  <c r="Q26" i="127"/>
  <c r="K26" i="127"/>
  <c r="O26" i="127"/>
  <c r="N22" i="127"/>
  <c r="L22" i="127"/>
  <c r="M22" i="127"/>
  <c r="Q24" i="122"/>
  <c r="K24" i="122"/>
  <c r="O24" i="122"/>
  <c r="P33" i="124"/>
  <c r="Q33" i="124"/>
  <c r="O33" i="124"/>
  <c r="K33" i="124"/>
  <c r="M36" i="126"/>
  <c r="L36" i="126"/>
  <c r="M20" i="124"/>
  <c r="N20" i="124"/>
  <c r="N56" i="124"/>
  <c r="L56" i="124"/>
  <c r="M56" i="124"/>
  <c r="K36" i="123"/>
  <c r="O36" i="123"/>
  <c r="Q36" i="123"/>
  <c r="L39" i="125"/>
  <c r="N39" i="125"/>
  <c r="M39" i="125"/>
  <c r="K22" i="122"/>
  <c r="P22" i="122"/>
  <c r="Q22" i="122"/>
  <c r="O22" i="122"/>
  <c r="Q58" i="122"/>
  <c r="K58" i="122"/>
  <c r="P58" i="122"/>
  <c r="M37" i="125"/>
  <c r="N37" i="125"/>
  <c r="O46" i="123"/>
  <c r="P46" i="123"/>
  <c r="K46" i="123"/>
  <c r="O23" i="127"/>
  <c r="Q23" i="127"/>
  <c r="P23" i="127"/>
  <c r="K23" i="127"/>
  <c r="L40" i="124"/>
  <c r="M40" i="124"/>
  <c r="N40" i="124"/>
  <c r="K28" i="127"/>
  <c r="Q28" i="127"/>
  <c r="O28" i="127"/>
  <c r="P28" i="127"/>
  <c r="N58" i="123"/>
  <c r="M58" i="123"/>
  <c r="N66" i="125"/>
  <c r="M66" i="125"/>
  <c r="L66" i="125"/>
  <c r="M33" i="123"/>
  <c r="N33" i="123"/>
  <c r="K47" i="122"/>
  <c r="O47" i="122"/>
  <c r="P47" i="122"/>
  <c r="Q47" i="122"/>
  <c r="K34" i="124"/>
  <c r="Q34" i="124"/>
  <c r="P34" i="124"/>
  <c r="Q48" i="123"/>
  <c r="K48" i="123"/>
  <c r="P48" i="123"/>
  <c r="O48" i="123"/>
  <c r="Q28" i="123"/>
  <c r="K28" i="123"/>
  <c r="P28" i="123"/>
  <c r="N52" i="125"/>
  <c r="M52" i="125"/>
  <c r="O44" i="123"/>
  <c r="P44" i="123"/>
  <c r="K44" i="123"/>
  <c r="Q44" i="123"/>
  <c r="M30" i="126"/>
  <c r="L30" i="126"/>
  <c r="L40" i="123"/>
  <c r="M40" i="123"/>
  <c r="Q30" i="127"/>
  <c r="K30" i="127"/>
  <c r="P30" i="127"/>
  <c r="O30" i="127"/>
  <c r="P49" i="122"/>
  <c r="K49" i="122"/>
  <c r="O49" i="122"/>
  <c r="Q49" i="122"/>
  <c r="M20" i="126"/>
  <c r="L20" i="126"/>
  <c r="N20" i="126"/>
  <c r="Q21" i="122"/>
  <c r="K21" i="122"/>
  <c r="O21" i="122"/>
  <c r="Q42" i="126"/>
  <c r="O42" i="126"/>
  <c r="P42" i="126"/>
  <c r="K46" i="127"/>
  <c r="O46" i="127"/>
  <c r="Q46" i="127"/>
  <c r="P46" i="127"/>
  <c r="M23" i="123"/>
  <c r="L23" i="123"/>
  <c r="N23" i="123"/>
  <c r="O46" i="125"/>
  <c r="P46" i="125"/>
  <c r="Q46" i="125"/>
  <c r="P49" i="127"/>
  <c r="K49" i="127"/>
  <c r="O49" i="127"/>
  <c r="Q49" i="127"/>
  <c r="N28" i="127"/>
  <c r="M28" i="127"/>
  <c r="L32" i="125"/>
  <c r="M32" i="125"/>
  <c r="N32" i="125"/>
  <c r="N44" i="123"/>
  <c r="M44" i="123"/>
  <c r="L44" i="123"/>
  <c r="K23" i="126"/>
  <c r="O23" i="126"/>
  <c r="Q23" i="126"/>
  <c r="M25" i="124"/>
  <c r="L25" i="124"/>
  <c r="M43" i="126"/>
  <c r="L43" i="126"/>
  <c r="N43" i="126"/>
  <c r="M42" i="125"/>
  <c r="N42" i="125"/>
  <c r="L42" i="125"/>
  <c r="N48" i="123"/>
  <c r="L48" i="123"/>
  <c r="L37" i="123"/>
  <c r="M37" i="123"/>
  <c r="M50" i="125"/>
  <c r="L50" i="125"/>
  <c r="N50" i="125"/>
  <c r="N41" i="124"/>
  <c r="L41" i="124"/>
  <c r="M41" i="124"/>
  <c r="Q62" i="124"/>
  <c r="P62" i="124"/>
  <c r="K62" i="124"/>
  <c r="P19" i="125"/>
  <c r="O19" i="125"/>
  <c r="K19" i="125"/>
  <c r="N31" i="124"/>
  <c r="M31" i="124"/>
  <c r="L31" i="124"/>
  <c r="M63" i="127"/>
  <c r="N63" i="127"/>
  <c r="L63" i="127"/>
  <c r="P65" i="123"/>
  <c r="O65" i="123"/>
  <c r="K65" i="123"/>
  <c r="P65" i="127"/>
  <c r="O65" i="127"/>
  <c r="K65" i="127"/>
  <c r="O25" i="123"/>
  <c r="Q25" i="123"/>
  <c r="P25" i="123"/>
  <c r="K25" i="123"/>
  <c r="Q62" i="122"/>
  <c r="K62" i="122"/>
  <c r="O62" i="122"/>
  <c r="P54" i="124"/>
  <c r="O54" i="124"/>
  <c r="Q54" i="124"/>
  <c r="K54" i="124"/>
  <c r="N65" i="125"/>
  <c r="L65" i="125"/>
  <c r="K26" i="124"/>
  <c r="Q26" i="124"/>
  <c r="O26" i="124"/>
  <c r="Q26" i="126"/>
  <c r="P26" i="126"/>
  <c r="O26" i="126"/>
  <c r="K26" i="126"/>
  <c r="L48" i="126"/>
  <c r="N48" i="126"/>
  <c r="K63" i="122"/>
  <c r="P63" i="122"/>
  <c r="Q63" i="122"/>
  <c r="O63" i="122"/>
  <c r="K62" i="125"/>
  <c r="O62" i="125"/>
  <c r="P62" i="125"/>
  <c r="P21" i="123"/>
  <c r="K21" i="123"/>
  <c r="O21" i="123"/>
  <c r="Q21" i="123"/>
  <c r="N45" i="127"/>
  <c r="M45" i="127"/>
  <c r="L45" i="127"/>
  <c r="O47" i="127"/>
  <c r="K47" i="127"/>
  <c r="P47" i="127"/>
  <c r="Q53" i="127"/>
  <c r="P53" i="127"/>
  <c r="K53" i="127"/>
  <c r="O53" i="127"/>
  <c r="M45" i="123"/>
  <c r="L45" i="123"/>
  <c r="O22" i="125"/>
  <c r="P22" i="125"/>
  <c r="K22" i="125"/>
  <c r="L24" i="125"/>
  <c r="N24" i="125"/>
  <c r="M24" i="125"/>
  <c r="K24" i="125"/>
  <c r="O24" i="125"/>
  <c r="Q24" i="125"/>
  <c r="P59" i="126"/>
  <c r="O59" i="126"/>
  <c r="Q59" i="126"/>
  <c r="K59" i="126"/>
  <c r="O51" i="126"/>
  <c r="P51" i="126"/>
  <c r="Q51" i="126"/>
  <c r="N24" i="126"/>
  <c r="L24" i="126"/>
  <c r="M24" i="126"/>
  <c r="N44" i="125"/>
  <c r="M44" i="125"/>
  <c r="Q27" i="125"/>
  <c r="P27" i="125"/>
  <c r="O27" i="125"/>
  <c r="L53" i="124"/>
  <c r="N53" i="124"/>
  <c r="M53" i="124"/>
  <c r="K60" i="123"/>
  <c r="Q60" i="123"/>
  <c r="O60" i="123"/>
  <c r="N24" i="122"/>
  <c r="M24" i="122"/>
  <c r="L65" i="122"/>
  <c r="N65" i="122"/>
  <c r="M65" i="122"/>
  <c r="N58" i="122"/>
  <c r="M58" i="122"/>
  <c r="L58" i="122"/>
  <c r="L45" i="122"/>
  <c r="N45" i="122"/>
  <c r="M45" i="122"/>
  <c r="M41" i="122"/>
  <c r="L41" i="122"/>
  <c r="N41" i="122"/>
  <c r="N19" i="122"/>
  <c r="M19" i="122"/>
  <c r="L19" i="122"/>
  <c r="M29" i="122"/>
  <c r="N29" i="122"/>
  <c r="L29" i="122"/>
  <c r="M34" i="122"/>
  <c r="L34" i="122"/>
  <c r="L52" i="122"/>
  <c r="M52" i="122"/>
  <c r="N52" i="122"/>
  <c r="N66" i="122"/>
  <c r="M66" i="122"/>
  <c r="L66" i="122"/>
  <c r="L31" i="122"/>
  <c r="M31" i="122"/>
  <c r="N31" i="122"/>
  <c r="L43" i="122"/>
  <c r="N43" i="122"/>
  <c r="M43" i="122"/>
  <c r="L40" i="122"/>
  <c r="N40" i="122"/>
  <c r="L37" i="122"/>
  <c r="N37" i="122"/>
  <c r="M37" i="122"/>
  <c r="N38" i="122"/>
  <c r="L38" i="122"/>
  <c r="M38" i="122"/>
  <c r="M22" i="122"/>
  <c r="N22" i="122"/>
  <c r="L22" i="122"/>
  <c r="N25" i="122"/>
  <c r="L25" i="122"/>
  <c r="M25" i="122"/>
  <c r="M50" i="122"/>
  <c r="N50" i="122"/>
  <c r="L50" i="122"/>
  <c r="L18" i="122"/>
  <c r="M18" i="122"/>
  <c r="L46" i="122"/>
  <c r="N46" i="122"/>
  <c r="M46" i="122"/>
  <c r="N47" i="122"/>
  <c r="L47" i="122"/>
  <c r="M47" i="122"/>
  <c r="M44" i="122"/>
  <c r="N44" i="122"/>
  <c r="L44" i="122"/>
  <c r="L32" i="122"/>
  <c r="N32" i="122"/>
  <c r="M32" i="122"/>
  <c r="N51" i="122"/>
  <c r="M51" i="122"/>
  <c r="L26" i="122"/>
  <c r="M26" i="122"/>
  <c r="N26" i="122"/>
  <c r="L44" i="125"/>
  <c r="P24" i="125"/>
  <c r="Q22" i="125"/>
  <c r="N45" i="123"/>
  <c r="M65" i="125"/>
  <c r="Q65" i="127"/>
  <c r="N25" i="124"/>
  <c r="K42" i="126"/>
  <c r="L52" i="125"/>
  <c r="Q46" i="123"/>
  <c r="O58" i="122"/>
  <c r="P24" i="122"/>
  <c r="M24" i="127"/>
  <c r="P21" i="125"/>
  <c r="O29" i="124"/>
  <c r="O58" i="127"/>
  <c r="N51" i="123"/>
  <c r="L58" i="124"/>
  <c r="K50" i="126"/>
  <c r="Q66" i="123"/>
  <c r="Q26" i="122"/>
  <c r="N42" i="127"/>
  <c r="P30" i="122"/>
  <c r="M63" i="124"/>
  <c r="M46" i="126"/>
  <c r="L32" i="124"/>
  <c r="O31" i="125"/>
  <c r="O48" i="125"/>
  <c r="M39" i="124"/>
  <c r="Q62" i="125"/>
  <c r="P26" i="124"/>
  <c r="Q65" i="123"/>
  <c r="M48" i="123"/>
  <c r="K46" i="125"/>
  <c r="N40" i="123"/>
  <c r="O28" i="123"/>
  <c r="L58" i="123"/>
  <c r="P36" i="123"/>
  <c r="P57" i="127"/>
  <c r="L47" i="127"/>
  <c r="Q23" i="123"/>
  <c r="L46" i="124"/>
  <c r="O60" i="122"/>
  <c r="K18" i="122"/>
  <c r="Q37" i="124"/>
  <c r="N63" i="123"/>
  <c r="N64" i="126"/>
  <c r="P31" i="127"/>
  <c r="K64" i="122"/>
  <c r="P36" i="124"/>
  <c r="L49" i="123"/>
  <c r="N29" i="123"/>
  <c r="N41" i="125"/>
  <c r="M33" i="127"/>
  <c r="L51" i="122"/>
  <c r="M40" i="122"/>
  <c r="O53" i="126"/>
  <c r="P53" i="126"/>
  <c r="Q45" i="126"/>
  <c r="P45" i="126"/>
  <c r="O52" i="122"/>
  <c r="P52" i="122"/>
  <c r="K35" i="124"/>
  <c r="P35" i="124"/>
  <c r="O65" i="125"/>
  <c r="K65" i="125"/>
  <c r="N63" i="125"/>
  <c r="M63" i="125"/>
  <c r="L40" i="126"/>
  <c r="M40" i="126"/>
  <c r="M29" i="124"/>
  <c r="N29" i="124"/>
  <c r="Q30" i="124"/>
  <c r="O30" i="124"/>
  <c r="N65" i="124"/>
  <c r="M65" i="124"/>
  <c r="O61" i="122"/>
  <c r="K61" i="122"/>
  <c r="N27" i="125"/>
  <c r="L27" i="125"/>
  <c r="Q55" i="122"/>
  <c r="O55" i="122"/>
  <c r="O26" i="123"/>
  <c r="K26" i="123"/>
  <c r="O46" i="124"/>
  <c r="K46" i="124"/>
  <c r="L51" i="126"/>
  <c r="M51" i="126"/>
  <c r="O32" i="122"/>
  <c r="Q32" i="122"/>
  <c r="M9" i="122" l="1"/>
  <c r="L9" i="122"/>
  <c r="N9" i="122"/>
  <c r="N7" i="122"/>
  <c r="M7" i="122"/>
  <c r="L7" i="122"/>
  <c r="L13" i="122"/>
  <c r="N13" i="122"/>
  <c r="M13" i="122"/>
  <c r="L4" i="122"/>
  <c r="N4" i="122"/>
  <c r="M4" i="122"/>
  <c r="L10" i="122"/>
  <c r="N10" i="122"/>
  <c r="M10" i="122"/>
  <c r="L15" i="122"/>
  <c r="M15" i="122"/>
  <c r="N15" i="122"/>
  <c r="N3" i="122"/>
  <c r="M3" i="122"/>
  <c r="L3" i="122"/>
  <c r="N12" i="127"/>
  <c r="M12" i="127"/>
  <c r="L12" i="127"/>
  <c r="N16" i="124"/>
  <c r="M16" i="124"/>
  <c r="L16" i="124"/>
  <c r="Q10" i="125"/>
  <c r="K10" i="125"/>
  <c r="O10" i="125"/>
  <c r="P10" i="125"/>
  <c r="M13" i="126"/>
  <c r="N13" i="126"/>
  <c r="L13" i="126"/>
  <c r="Q14" i="124"/>
  <c r="O14" i="124"/>
  <c r="P14" i="124"/>
  <c r="K14" i="124"/>
  <c r="L17" i="127"/>
  <c r="N17" i="127"/>
  <c r="M17" i="127"/>
  <c r="M10" i="126"/>
  <c r="N10" i="126"/>
  <c r="L10" i="126"/>
  <c r="Q12" i="124"/>
  <c r="P12" i="124"/>
  <c r="K12" i="124"/>
  <c r="O12" i="124"/>
  <c r="L7" i="125"/>
  <c r="M7" i="125"/>
  <c r="N7" i="125"/>
  <c r="M11" i="125"/>
  <c r="L11" i="125"/>
  <c r="N11" i="125"/>
  <c r="N14" i="125"/>
  <c r="L14" i="125"/>
  <c r="M14" i="125"/>
  <c r="N13" i="125"/>
  <c r="L13" i="125"/>
  <c r="M13" i="125"/>
  <c r="N5" i="125"/>
  <c r="M5" i="125"/>
  <c r="L5" i="125"/>
  <c r="O15" i="126"/>
  <c r="Q15" i="126"/>
  <c r="K15" i="126"/>
  <c r="P15" i="126"/>
  <c r="L16" i="126"/>
  <c r="M16" i="126"/>
  <c r="N16" i="126"/>
  <c r="N6" i="124"/>
  <c r="L6" i="124"/>
  <c r="M6" i="124"/>
  <c r="O3" i="122"/>
  <c r="K3" i="122"/>
  <c r="P3" i="122"/>
  <c r="Q3" i="122"/>
  <c r="M15" i="125"/>
  <c r="N15" i="125"/>
  <c r="L15" i="125"/>
  <c r="P7" i="126"/>
  <c r="O7" i="126"/>
  <c r="K7" i="126"/>
  <c r="Q7" i="126"/>
  <c r="P13" i="127"/>
  <c r="O13" i="127"/>
  <c r="K13" i="127"/>
  <c r="Q13" i="127"/>
  <c r="P17" i="125"/>
  <c r="O17" i="125"/>
  <c r="Q17" i="125"/>
  <c r="K17" i="125"/>
  <c r="K10" i="122"/>
  <c r="Q10" i="122"/>
  <c r="P10" i="122"/>
  <c r="O10" i="122"/>
  <c r="Q3" i="126"/>
  <c r="K3" i="126"/>
  <c r="O3" i="126"/>
  <c r="P3" i="126"/>
  <c r="L3" i="124"/>
  <c r="N3" i="124"/>
  <c r="M3" i="124"/>
  <c r="P14" i="127"/>
  <c r="Q14" i="127"/>
  <c r="O14" i="127"/>
  <c r="K14" i="127"/>
  <c r="M3" i="126"/>
  <c r="L3" i="126"/>
  <c r="N3" i="126"/>
  <c r="Q16" i="125"/>
  <c r="P16" i="125"/>
  <c r="K16" i="125"/>
  <c r="O16" i="125"/>
  <c r="N9" i="124"/>
  <c r="L9" i="124"/>
  <c r="M9" i="124"/>
  <c r="O13" i="126"/>
  <c r="K13" i="126"/>
  <c r="Q13" i="126"/>
  <c r="P13" i="126"/>
  <c r="K6" i="122"/>
  <c r="P6" i="122"/>
  <c r="Q6" i="122"/>
  <c r="O6" i="122"/>
  <c r="K3" i="123"/>
  <c r="Q3" i="123"/>
  <c r="O3" i="123"/>
  <c r="P3" i="123"/>
  <c r="P4" i="127"/>
  <c r="Q4" i="127"/>
  <c r="O4" i="127"/>
  <c r="K4" i="127"/>
  <c r="N5" i="123"/>
  <c r="M5" i="123"/>
  <c r="L5" i="123"/>
  <c r="Q9" i="127"/>
  <c r="O9" i="127"/>
  <c r="K9" i="127"/>
  <c r="P9" i="127"/>
  <c r="P8" i="126"/>
  <c r="K8" i="126"/>
  <c r="Q8" i="126"/>
  <c r="O8" i="126"/>
  <c r="N3" i="123"/>
  <c r="M3" i="123"/>
  <c r="L3" i="123"/>
  <c r="Q9" i="123"/>
  <c r="P9" i="123"/>
  <c r="O9" i="123"/>
  <c r="K9" i="123"/>
  <c r="O10" i="126"/>
  <c r="K10" i="126"/>
  <c r="P10" i="126"/>
  <c r="Q10" i="126"/>
  <c r="O15" i="127"/>
  <c r="P15" i="127"/>
  <c r="Q15" i="127"/>
  <c r="K15" i="127"/>
  <c r="O16" i="127"/>
  <c r="K16" i="127"/>
  <c r="Q16" i="127"/>
  <c r="P16" i="127"/>
  <c r="M16" i="125"/>
  <c r="N16" i="125"/>
  <c r="L16" i="125"/>
  <c r="P7" i="124"/>
  <c r="Q7" i="124"/>
  <c r="K7" i="124"/>
  <c r="O7" i="124"/>
  <c r="O15" i="125"/>
  <c r="P15" i="125"/>
  <c r="Q15" i="125"/>
  <c r="K15" i="125"/>
  <c r="O9" i="124"/>
  <c r="Q9" i="124"/>
  <c r="K9" i="124"/>
  <c r="P9" i="124"/>
  <c r="M8" i="124"/>
  <c r="N8" i="124"/>
  <c r="L8" i="124"/>
  <c r="N17" i="125"/>
  <c r="M17" i="125"/>
  <c r="L17" i="125"/>
  <c r="M7" i="127"/>
  <c r="N7" i="127"/>
  <c r="L7" i="127"/>
  <c r="P5" i="122"/>
  <c r="Q5" i="122"/>
  <c r="O5" i="122"/>
  <c r="K5" i="122"/>
  <c r="P15" i="123"/>
  <c r="Q15" i="123"/>
  <c r="K15" i="123"/>
  <c r="O15" i="123"/>
  <c r="O8" i="123"/>
  <c r="Q8" i="123"/>
  <c r="P8" i="123"/>
  <c r="K8" i="123"/>
  <c r="N10" i="125"/>
  <c r="M10" i="125"/>
  <c r="L10" i="125"/>
  <c r="P11" i="126"/>
  <c r="K11" i="126"/>
  <c r="Q11" i="126"/>
  <c r="O11" i="126"/>
  <c r="Q5" i="125"/>
  <c r="O5" i="125"/>
  <c r="K5" i="125"/>
  <c r="P5" i="125"/>
  <c r="Q11" i="125"/>
  <c r="O11" i="125"/>
  <c r="K11" i="125"/>
  <c r="P11" i="125"/>
  <c r="M8" i="125"/>
  <c r="L8" i="125"/>
  <c r="N8" i="125"/>
  <c r="O14" i="123"/>
  <c r="P14" i="123"/>
  <c r="K14" i="123"/>
  <c r="Q14" i="123"/>
  <c r="P11" i="122"/>
  <c r="O11" i="122"/>
  <c r="Q11" i="122"/>
  <c r="K11" i="122"/>
  <c r="N17" i="123"/>
  <c r="L17" i="123"/>
  <c r="M17" i="123"/>
  <c r="N16" i="123"/>
  <c r="M16" i="123"/>
  <c r="L16" i="123"/>
  <c r="L10" i="124"/>
  <c r="N10" i="124"/>
  <c r="M10" i="124"/>
  <c r="Q5" i="127"/>
  <c r="K5" i="127"/>
  <c r="P5" i="127"/>
  <c r="O5" i="127"/>
  <c r="M4" i="125"/>
  <c r="L4" i="125"/>
  <c r="N4" i="125"/>
  <c r="N15" i="124"/>
  <c r="L15" i="124"/>
  <c r="M15" i="124"/>
  <c r="N4" i="124"/>
  <c r="M4" i="124"/>
  <c r="L4" i="124"/>
  <c r="N13" i="124"/>
  <c r="L13" i="124"/>
  <c r="M13" i="124"/>
  <c r="K8" i="124"/>
  <c r="Q8" i="124"/>
  <c r="O8" i="124"/>
  <c r="P8" i="124"/>
  <c r="L17" i="124"/>
  <c r="N17" i="124"/>
  <c r="M17" i="124"/>
  <c r="Q12" i="123"/>
  <c r="K12" i="123"/>
  <c r="P12" i="123"/>
  <c r="O12" i="123"/>
  <c r="K3" i="125"/>
  <c r="P3" i="125"/>
  <c r="O3" i="125"/>
  <c r="Q3" i="125"/>
  <c r="K5" i="126"/>
  <c r="O5" i="126"/>
  <c r="P5" i="126"/>
  <c r="Q5" i="126"/>
  <c r="O8" i="122"/>
  <c r="K8" i="122"/>
  <c r="P8" i="122"/>
  <c r="Q8" i="122"/>
  <c r="Q16" i="126"/>
  <c r="P16" i="126"/>
  <c r="K16" i="126"/>
  <c r="O16" i="126"/>
  <c r="K6" i="124"/>
  <c r="O6" i="124"/>
  <c r="P6" i="124"/>
  <c r="Q6" i="124"/>
  <c r="K14" i="122"/>
  <c r="O14" i="122"/>
  <c r="P14" i="122"/>
  <c r="Q14" i="122"/>
  <c r="M7" i="126"/>
  <c r="N7" i="126"/>
  <c r="L7" i="126"/>
  <c r="Q11" i="123"/>
  <c r="P11" i="123"/>
  <c r="K11" i="123"/>
  <c r="O11" i="123"/>
  <c r="Q12" i="125"/>
  <c r="P12" i="125"/>
  <c r="O12" i="125"/>
  <c r="K12" i="125"/>
  <c r="K9" i="122"/>
  <c r="P9" i="122"/>
  <c r="Q9" i="122"/>
  <c r="O9" i="122"/>
  <c r="N8" i="127"/>
  <c r="L8" i="127"/>
  <c r="M8" i="127"/>
  <c r="L9" i="127"/>
  <c r="N9" i="127"/>
  <c r="M9" i="127"/>
  <c r="Q17" i="123"/>
  <c r="O17" i="123"/>
  <c r="P17" i="123"/>
  <c r="K17" i="123"/>
  <c r="K16" i="124"/>
  <c r="Q16" i="124"/>
  <c r="O16" i="124"/>
  <c r="P16" i="124"/>
  <c r="M6" i="122"/>
  <c r="L6" i="122"/>
  <c r="N6" i="122"/>
  <c r="L12" i="122"/>
  <c r="N12" i="122"/>
  <c r="M12" i="122"/>
  <c r="M8" i="122"/>
  <c r="L8" i="122"/>
  <c r="N8" i="122"/>
  <c r="N14" i="122"/>
  <c r="L14" i="122"/>
  <c r="M14" i="122"/>
  <c r="L5" i="122"/>
  <c r="M5" i="122"/>
  <c r="N5" i="122"/>
  <c r="N11" i="122"/>
  <c r="L11" i="122"/>
  <c r="M11" i="122"/>
  <c r="N16" i="122"/>
  <c r="M16" i="122"/>
  <c r="L16" i="122"/>
  <c r="M15" i="127"/>
  <c r="L15" i="127"/>
  <c r="N15" i="127"/>
  <c r="P4" i="125"/>
  <c r="K4" i="125"/>
  <c r="Q4" i="125"/>
  <c r="O4" i="125"/>
  <c r="P4" i="123"/>
  <c r="Q4" i="123"/>
  <c r="O4" i="123"/>
  <c r="K4" i="123"/>
  <c r="N10" i="123"/>
  <c r="L10" i="123"/>
  <c r="M10" i="123"/>
  <c r="K9" i="126"/>
  <c r="O9" i="126"/>
  <c r="Q9" i="126"/>
  <c r="P9" i="126"/>
  <c r="N4" i="126"/>
  <c r="M4" i="126"/>
  <c r="L4" i="126"/>
  <c r="M12" i="124"/>
  <c r="L12" i="124"/>
  <c r="N12" i="124"/>
  <c r="L3" i="127"/>
  <c r="M3" i="127"/>
  <c r="N3" i="127"/>
  <c r="M5" i="127"/>
  <c r="N5" i="127"/>
  <c r="L5" i="127"/>
  <c r="P6" i="123"/>
  <c r="Q6" i="123"/>
  <c r="K6" i="123"/>
  <c r="O6" i="123"/>
  <c r="N4" i="127"/>
  <c r="L4" i="127"/>
  <c r="M4" i="127"/>
  <c r="N14" i="126"/>
  <c r="L14" i="126"/>
  <c r="M14" i="126"/>
  <c r="Q14" i="126"/>
  <c r="O14" i="126"/>
  <c r="K14" i="126"/>
  <c r="P14" i="126"/>
  <c r="M9" i="123"/>
  <c r="N9" i="123"/>
  <c r="L9" i="123"/>
  <c r="O13" i="123"/>
  <c r="K13" i="123"/>
  <c r="Q13" i="123"/>
  <c r="P13" i="123"/>
  <c r="M7" i="123"/>
  <c r="N7" i="123"/>
  <c r="L7" i="123"/>
  <c r="O17" i="124"/>
  <c r="K17" i="124"/>
  <c r="Q17" i="124"/>
  <c r="P17" i="124"/>
  <c r="M9" i="125"/>
  <c r="L9" i="125"/>
  <c r="N9" i="125"/>
  <c r="M9" i="126"/>
  <c r="L9" i="126"/>
  <c r="N9" i="126"/>
  <c r="P9" i="125"/>
  <c r="Q9" i="125"/>
  <c r="K9" i="125"/>
  <c r="O9" i="125"/>
  <c r="L6" i="126"/>
  <c r="M6" i="126"/>
  <c r="N6" i="126"/>
  <c r="K3" i="127"/>
  <c r="Q3" i="127"/>
  <c r="P3" i="127"/>
  <c r="O3" i="127"/>
  <c r="M15" i="126"/>
  <c r="L15" i="126"/>
  <c r="N15" i="126"/>
  <c r="O7" i="127"/>
  <c r="P7" i="127"/>
  <c r="K7" i="127"/>
  <c r="Q7" i="127"/>
  <c r="P13" i="124"/>
  <c r="Q13" i="124"/>
  <c r="O13" i="124"/>
  <c r="K13" i="124"/>
  <c r="P11" i="127"/>
  <c r="K11" i="127"/>
  <c r="Q11" i="127"/>
  <c r="O11" i="127"/>
  <c r="N12" i="125"/>
  <c r="L12" i="125"/>
  <c r="M12" i="125"/>
  <c r="L12" i="126"/>
  <c r="M12" i="126"/>
  <c r="N12" i="126"/>
  <c r="N15" i="123"/>
  <c r="M15" i="123"/>
  <c r="L15" i="123"/>
  <c r="L12" i="123"/>
  <c r="N12" i="123"/>
  <c r="M12" i="123"/>
  <c r="P13" i="125"/>
  <c r="O13" i="125"/>
  <c r="Q13" i="125"/>
  <c r="K13" i="125"/>
  <c r="Q13" i="122"/>
  <c r="P13" i="122"/>
  <c r="K13" i="122"/>
  <c r="O13" i="122"/>
  <c r="N17" i="126"/>
  <c r="L17" i="126"/>
  <c r="M17" i="126"/>
  <c r="N6" i="127"/>
  <c r="L6" i="127"/>
  <c r="M6" i="127"/>
  <c r="K11" i="124"/>
  <c r="P11" i="124"/>
  <c r="Q11" i="124"/>
  <c r="O11" i="124"/>
  <c r="K17" i="126"/>
  <c r="P17" i="126"/>
  <c r="Q17" i="126"/>
  <c r="O17" i="126"/>
  <c r="N11" i="124"/>
  <c r="M11" i="124"/>
  <c r="L11" i="124"/>
  <c r="K12" i="122"/>
  <c r="O12" i="122"/>
  <c r="P12" i="122"/>
  <c r="Q12" i="122"/>
  <c r="Q16" i="123"/>
  <c r="P16" i="123"/>
  <c r="O16" i="123"/>
  <c r="K16" i="123"/>
  <c r="P6" i="125"/>
  <c r="O6" i="125"/>
  <c r="Q6" i="125"/>
  <c r="K6" i="125"/>
  <c r="Q6" i="127"/>
  <c r="P6" i="127"/>
  <c r="O6" i="127"/>
  <c r="K6" i="127"/>
  <c r="L11" i="123"/>
  <c r="M11" i="123"/>
  <c r="N11" i="123"/>
  <c r="O17" i="127"/>
  <c r="Q17" i="127"/>
  <c r="P17" i="127"/>
  <c r="K17" i="127"/>
  <c r="O5" i="123"/>
  <c r="K5" i="123"/>
  <c r="P5" i="123"/>
  <c r="Q5" i="123"/>
  <c r="L14" i="127"/>
  <c r="M14" i="127"/>
  <c r="N14" i="127"/>
  <c r="Q15" i="124"/>
  <c r="K15" i="124"/>
  <c r="O15" i="124"/>
  <c r="P15" i="124"/>
  <c r="M5" i="126"/>
  <c r="N5" i="126"/>
  <c r="L5" i="126"/>
  <c r="M11" i="127"/>
  <c r="N11" i="127"/>
  <c r="L11" i="127"/>
  <c r="P15" i="122"/>
  <c r="Q15" i="122"/>
  <c r="K15" i="122"/>
  <c r="O15" i="122"/>
  <c r="Q17" i="122"/>
  <c r="O17" i="122"/>
  <c r="K17" i="122"/>
  <c r="P17" i="122"/>
  <c r="M13" i="127"/>
  <c r="N13" i="127"/>
  <c r="L13" i="127"/>
  <c r="M3" i="125"/>
  <c r="L3" i="125"/>
  <c r="N3" i="125"/>
  <c r="L14" i="124"/>
  <c r="M14" i="124"/>
  <c r="N14" i="124"/>
  <c r="P7" i="122"/>
  <c r="Q7" i="122"/>
  <c r="K7" i="122"/>
  <c r="O7" i="122"/>
  <c r="K3" i="124"/>
  <c r="P3" i="124"/>
  <c r="Q3" i="124"/>
  <c r="O3" i="124"/>
  <c r="L7" i="124"/>
  <c r="M7" i="124"/>
  <c r="N7" i="124"/>
  <c r="L8" i="126"/>
  <c r="M8" i="126"/>
  <c r="N8" i="126"/>
  <c r="Q10" i="124"/>
  <c r="O10" i="124"/>
  <c r="K10" i="124"/>
  <c r="P10" i="124"/>
  <c r="L4" i="123"/>
  <c r="N4" i="123"/>
  <c r="M4" i="123"/>
  <c r="K14" i="125"/>
  <c r="Q14" i="125"/>
  <c r="P14" i="125"/>
  <c r="O14" i="125"/>
  <c r="O6" i="126"/>
  <c r="K6" i="126"/>
  <c r="P6" i="126"/>
  <c r="Q6" i="126"/>
  <c r="O10" i="123"/>
  <c r="Q10" i="123"/>
  <c r="K10" i="123"/>
  <c r="P10" i="123"/>
  <c r="L6" i="125"/>
  <c r="N6" i="125"/>
  <c r="M6" i="125"/>
  <c r="Q5" i="124"/>
  <c r="P5" i="124"/>
  <c r="K5" i="124"/>
  <c r="O5" i="124"/>
  <c r="Q4" i="126"/>
  <c r="O4" i="126"/>
  <c r="P4" i="126"/>
  <c r="K4" i="126"/>
  <c r="M10" i="127"/>
  <c r="L10" i="127"/>
  <c r="N10" i="127"/>
  <c r="N13" i="123"/>
  <c r="L13" i="123"/>
  <c r="M13" i="123"/>
  <c r="P8" i="125"/>
  <c r="K8" i="125"/>
  <c r="Q8" i="125"/>
  <c r="O8" i="125"/>
  <c r="N11" i="126"/>
  <c r="M11" i="126"/>
  <c r="L11" i="126"/>
  <c r="K12" i="126"/>
  <c r="Q12" i="126"/>
  <c r="P12" i="126"/>
  <c r="O12" i="126"/>
  <c r="N8" i="123"/>
  <c r="L8" i="123"/>
  <c r="M8" i="123"/>
  <c r="O10" i="127"/>
  <c r="P10" i="127"/>
  <c r="Q10" i="127"/>
  <c r="K10" i="127"/>
  <c r="M5" i="124"/>
  <c r="L5" i="124"/>
  <c r="N5" i="124"/>
  <c r="Q7" i="123"/>
  <c r="O7" i="123"/>
  <c r="P7" i="123"/>
  <c r="K7" i="123"/>
  <c r="K16" i="122"/>
  <c r="P16" i="122"/>
  <c r="O16" i="122"/>
  <c r="Q16" i="122"/>
  <c r="O4" i="122"/>
  <c r="Q4" i="122"/>
  <c r="K4" i="122"/>
  <c r="P4" i="122"/>
  <c r="Q4" i="124"/>
  <c r="O4" i="124"/>
  <c r="P4" i="124"/>
  <c r="K4" i="124"/>
  <c r="N14" i="123"/>
  <c r="L14" i="123"/>
  <c r="M14" i="123"/>
  <c r="L16" i="127"/>
  <c r="N16" i="127"/>
  <c r="M16" i="127"/>
  <c r="P8" i="127"/>
  <c r="K8" i="127"/>
  <c r="Q8" i="127"/>
  <c r="O8" i="127"/>
  <c r="N6" i="123"/>
  <c r="M6" i="123"/>
  <c r="L6" i="123"/>
  <c r="K12" i="127"/>
  <c r="P12" i="127"/>
  <c r="Q12" i="127"/>
  <c r="O12" i="127"/>
  <c r="P7" i="125"/>
  <c r="Q7" i="125"/>
  <c r="K7" i="125"/>
  <c r="O7" i="125"/>
  <c r="BZ78" i="128" l="1"/>
  <c r="AE78" i="128" s="1"/>
  <c r="CA20" i="128"/>
  <c r="CA4" i="128"/>
  <c r="CB93" i="128"/>
  <c r="CB123" i="128"/>
  <c r="CB37" i="128"/>
  <c r="BZ80" i="128"/>
  <c r="AE80" i="128" s="1"/>
  <c r="CA81" i="128"/>
  <c r="CB101" i="128"/>
  <c r="BZ116" i="128"/>
  <c r="AE116" i="128" s="1"/>
  <c r="CB116" i="128"/>
  <c r="CA70" i="128"/>
  <c r="BZ50" i="128"/>
  <c r="AE50" i="128" s="1"/>
  <c r="CB50" i="128"/>
  <c r="CA102" i="128"/>
  <c r="CA29" i="128"/>
  <c r="BZ39" i="128"/>
  <c r="AE39" i="128" s="1"/>
  <c r="BZ51" i="128"/>
  <c r="AE51" i="128" s="1"/>
  <c r="CA36" i="128"/>
  <c r="CB9" i="128"/>
  <c r="BZ61" i="128"/>
  <c r="AE61" i="128" s="1"/>
  <c r="BZ99" i="128"/>
  <c r="AE99" i="128" s="1"/>
  <c r="CB107" i="128"/>
  <c r="CB109" i="128"/>
  <c r="BZ67" i="128"/>
  <c r="AE67" i="128" s="1"/>
  <c r="CA85" i="128"/>
  <c r="BZ41" i="128"/>
  <c r="AE41" i="128" s="1"/>
  <c r="BZ59" i="128"/>
  <c r="AE59" i="128" s="1"/>
  <c r="CB7" i="128"/>
  <c r="CA22" i="128"/>
  <c r="BZ12" i="128"/>
  <c r="AE12" i="128" s="1"/>
  <c r="BZ113" i="128"/>
  <c r="AE113" i="128" s="1"/>
  <c r="CA62" i="128"/>
  <c r="BZ23" i="128"/>
  <c r="AE23" i="128" s="1"/>
  <c r="CB106" i="128"/>
  <c r="CA10" i="128"/>
  <c r="BZ10" i="128"/>
  <c r="AE10" i="128" s="1"/>
  <c r="CA34" i="128"/>
  <c r="CA121" i="128"/>
  <c r="CB40" i="128"/>
  <c r="CA71" i="128"/>
  <c r="BZ15" i="128"/>
  <c r="AE15" i="128" s="1"/>
  <c r="BZ95" i="128"/>
  <c r="AE95" i="128" s="1"/>
  <c r="CB95" i="128"/>
  <c r="BZ26" i="128"/>
  <c r="AE26" i="128" s="1"/>
  <c r="BZ69" i="128"/>
  <c r="AE69" i="128" s="1"/>
  <c r="CB127" i="128"/>
  <c r="CB56" i="128"/>
  <c r="CA111" i="128"/>
  <c r="CA110" i="128"/>
  <c r="BZ87" i="128"/>
  <c r="AE87" i="128" s="1"/>
  <c r="CA83" i="128"/>
  <c r="CB79" i="128"/>
  <c r="CB86" i="128"/>
  <c r="CB54" i="128"/>
  <c r="CB33" i="128"/>
  <c r="BZ18" i="128"/>
  <c r="AE18" i="128" s="1"/>
  <c r="BZ47" i="128"/>
  <c r="AE47" i="128" s="1"/>
  <c r="CA47" i="128"/>
  <c r="BZ21" i="128"/>
  <c r="AE21" i="128" s="1"/>
  <c r="CB19" i="128"/>
  <c r="CA16" i="128"/>
  <c r="CB16" i="128"/>
  <c r="CA117" i="128"/>
  <c r="BZ55" i="128"/>
  <c r="AE55" i="128" s="1"/>
  <c r="CB119" i="128"/>
  <c r="BZ38" i="128"/>
  <c r="AE38" i="128" s="1"/>
  <c r="BZ94" i="128"/>
  <c r="AE94" i="128" s="1"/>
  <c r="CB46" i="128"/>
  <c r="CA11" i="128"/>
  <c r="CB45" i="128"/>
  <c r="CB3" i="128"/>
  <c r="CA96" i="128"/>
  <c r="BZ91" i="128"/>
  <c r="AE91" i="128" s="1"/>
  <c r="BZ112" i="128"/>
  <c r="AE112" i="128" s="1"/>
  <c r="CA112" i="128"/>
  <c r="BZ125" i="128"/>
  <c r="AE125" i="128" s="1"/>
  <c r="CA88" i="128"/>
  <c r="CA60" i="128"/>
  <c r="CA75" i="128"/>
  <c r="BZ48" i="128"/>
  <c r="AE48" i="128" s="1"/>
  <c r="CB48" i="128"/>
  <c r="CB105" i="128"/>
  <c r="BZ27" i="128"/>
  <c r="AE27" i="128" s="1"/>
  <c r="CB130" i="128"/>
  <c r="CB84" i="128"/>
  <c r="CB49" i="128"/>
  <c r="CB43" i="128"/>
  <c r="CA115" i="128"/>
  <c r="BZ114" i="128"/>
  <c r="AE114" i="128" s="1"/>
  <c r="CB89" i="128"/>
  <c r="CA78" i="128"/>
  <c r="CB14" i="128"/>
  <c r="BZ82" i="128"/>
  <c r="AE82" i="128" s="1"/>
  <c r="BZ122" i="128"/>
  <c r="AE122" i="128" s="1"/>
  <c r="CB4" i="128"/>
  <c r="BZ123" i="128"/>
  <c r="AE123" i="128" s="1"/>
  <c r="CA37" i="128"/>
  <c r="CB81" i="128"/>
  <c r="BZ126" i="128"/>
  <c r="AE126" i="128" s="1"/>
  <c r="CA126" i="128"/>
  <c r="CA53" i="128"/>
  <c r="BZ70" i="128"/>
  <c r="AE70" i="128" s="1"/>
  <c r="BZ64" i="128"/>
  <c r="AE64" i="128" s="1"/>
  <c r="CA64" i="128"/>
  <c r="CB118" i="128"/>
  <c r="CB17" i="128"/>
  <c r="CA104" i="128"/>
  <c r="CA128" i="128"/>
  <c r="CB39" i="128"/>
  <c r="CA51" i="128"/>
  <c r="BZ36" i="128"/>
  <c r="AE36" i="128" s="1"/>
  <c r="CA9" i="128"/>
  <c r="CA61" i="128"/>
  <c r="CA107" i="128"/>
  <c r="BZ107" i="128"/>
  <c r="AE107" i="128" s="1"/>
  <c r="BZ109" i="128"/>
  <c r="AE109" i="128" s="1"/>
  <c r="CA67" i="128"/>
  <c r="BZ85" i="128"/>
  <c r="AE85" i="128" s="1"/>
  <c r="CB41" i="128"/>
  <c r="CA59" i="128"/>
  <c r="CB30" i="128"/>
  <c r="BZ42" i="128"/>
  <c r="AE42" i="128" s="1"/>
  <c r="CB12" i="128"/>
  <c r="CB113" i="128"/>
  <c r="CB23" i="128"/>
  <c r="CA100" i="128"/>
  <c r="BZ34" i="128"/>
  <c r="AE34" i="128" s="1"/>
  <c r="CB34" i="128"/>
  <c r="BZ121" i="128"/>
  <c r="AE121" i="128" s="1"/>
  <c r="BZ40" i="128"/>
  <c r="AE40" i="128" s="1"/>
  <c r="CA40" i="128"/>
  <c r="BZ52" i="128"/>
  <c r="AE52" i="128" s="1"/>
  <c r="CB71" i="128"/>
  <c r="BZ8" i="128"/>
  <c r="AE8" i="128" s="1"/>
  <c r="BZ32" i="128"/>
  <c r="AE32" i="128" s="1"/>
  <c r="CA32" i="128"/>
  <c r="CA95" i="128"/>
  <c r="CA120" i="128"/>
  <c r="CA69" i="128"/>
  <c r="CA127" i="128"/>
  <c r="BZ13" i="128"/>
  <c r="AE13" i="128" s="1"/>
  <c r="CA124" i="128"/>
  <c r="BZ56" i="128"/>
  <c r="AE56" i="128" s="1"/>
  <c r="BZ5" i="128"/>
  <c r="AE5" i="128" s="1"/>
  <c r="CB5" i="128"/>
  <c r="CB111" i="128"/>
  <c r="CB83" i="128"/>
  <c r="BZ79" i="128"/>
  <c r="AE79" i="128" s="1"/>
  <c r="CA79" i="128"/>
  <c r="BZ86" i="128"/>
  <c r="AE86" i="128" s="1"/>
  <c r="CA86" i="128"/>
  <c r="BZ54" i="128"/>
  <c r="AE54" i="128" s="1"/>
  <c r="CB92" i="128"/>
  <c r="CB47" i="128"/>
  <c r="BZ31" i="128"/>
  <c r="AE31" i="128" s="1"/>
  <c r="CB21" i="128"/>
  <c r="CA19" i="128"/>
  <c r="BZ16" i="128"/>
  <c r="AE16" i="128" s="1"/>
  <c r="BZ28" i="128"/>
  <c r="AE28" i="128" s="1"/>
  <c r="CB28" i="128"/>
  <c r="CB55" i="128"/>
  <c r="CB66" i="128"/>
  <c r="CB38" i="128"/>
  <c r="CB94" i="128"/>
  <c r="BZ46" i="128"/>
  <c r="AE46" i="128" s="1"/>
  <c r="CA90" i="128"/>
  <c r="BZ45" i="128"/>
  <c r="AE45" i="128" s="1"/>
  <c r="BZ3" i="128"/>
  <c r="AE3" i="128" s="1"/>
  <c r="CA3" i="128"/>
  <c r="CB112" i="128"/>
  <c r="BZ103" i="128"/>
  <c r="AE103" i="128" s="1"/>
  <c r="CB125" i="128"/>
  <c r="BZ88" i="128"/>
  <c r="AE88" i="128" s="1"/>
  <c r="CB60" i="128"/>
  <c r="CA74" i="128"/>
  <c r="CB75" i="128"/>
  <c r="CA129" i="128"/>
  <c r="CA108" i="128"/>
  <c r="CA27" i="128"/>
  <c r="CA130" i="128"/>
  <c r="BZ6" i="128"/>
  <c r="AE6" i="128" s="1"/>
  <c r="CA84" i="128"/>
  <c r="CB98" i="128"/>
  <c r="CB76" i="128"/>
  <c r="BZ115" i="128"/>
  <c r="AE115" i="128" s="1"/>
  <c r="CA114" i="128"/>
  <c r="BZ97" i="128"/>
  <c r="AE97" i="128" s="1"/>
  <c r="CB97" i="128"/>
  <c r="CA89" i="128"/>
  <c r="CA97" i="128"/>
  <c r="BZ20" i="128"/>
  <c r="AE20" i="128" s="1"/>
  <c r="CA82" i="128"/>
  <c r="CB80" i="128"/>
  <c r="BZ25" i="128"/>
  <c r="AE25" i="128" s="1"/>
  <c r="CB126" i="128"/>
  <c r="CB53" i="128"/>
  <c r="CB70" i="128"/>
  <c r="CB102" i="128"/>
  <c r="BZ17" i="128"/>
  <c r="AE17" i="128" s="1"/>
  <c r="CB128" i="128"/>
  <c r="BZ9" i="128"/>
  <c r="AE9" i="128" s="1"/>
  <c r="CA109" i="128"/>
  <c r="CA7" i="128"/>
  <c r="BZ30" i="128"/>
  <c r="AE30" i="128" s="1"/>
  <c r="BZ62" i="128"/>
  <c r="AE62" i="128" s="1"/>
  <c r="CB100" i="128"/>
  <c r="CB65" i="128"/>
  <c r="CB52" i="128"/>
  <c r="CB32" i="128"/>
  <c r="CA26" i="128"/>
  <c r="CA13" i="128"/>
  <c r="CA56" i="128"/>
  <c r="CA73" i="128"/>
  <c r="CA87" i="128"/>
  <c r="BZ83" i="128"/>
  <c r="AE83" i="128" s="1"/>
  <c r="CB24" i="128"/>
  <c r="BZ57" i="128"/>
  <c r="AE57" i="128" s="1"/>
  <c r="CA54" i="128"/>
  <c r="CA92" i="128"/>
  <c r="CB18" i="128"/>
  <c r="CA58" i="128"/>
  <c r="CA28" i="128"/>
  <c r="CA55" i="128"/>
  <c r="BZ66" i="128"/>
  <c r="AE66" i="128" s="1"/>
  <c r="CB90" i="128"/>
  <c r="CA45" i="128"/>
  <c r="CB91" i="128"/>
  <c r="BZ74" i="128"/>
  <c r="AE74" i="128" s="1"/>
  <c r="CB72" i="128"/>
  <c r="CA105" i="128"/>
  <c r="CB35" i="128"/>
  <c r="CB6" i="128"/>
  <c r="BZ98" i="128"/>
  <c r="AE98" i="128" s="1"/>
  <c r="BZ49" i="128"/>
  <c r="AE49" i="128" s="1"/>
  <c r="CA43" i="128"/>
  <c r="CB20" i="128"/>
  <c r="CB82" i="128"/>
  <c r="CB122" i="128"/>
  <c r="BZ4" i="128"/>
  <c r="AE4" i="128" s="1"/>
  <c r="CA123" i="128"/>
  <c r="CA80" i="128"/>
  <c r="CB25" i="128"/>
  <c r="CA101" i="128"/>
  <c r="CA116" i="128"/>
  <c r="BZ118" i="128"/>
  <c r="AE118" i="128" s="1"/>
  <c r="CB29" i="128"/>
  <c r="CB104" i="128"/>
  <c r="CA39" i="128"/>
  <c r="CA99" i="128"/>
  <c r="CB85" i="128"/>
  <c r="CB59" i="128"/>
  <c r="BZ22" i="128"/>
  <c r="AE22" i="128" s="1"/>
  <c r="CB42" i="128"/>
  <c r="CA12" i="128"/>
  <c r="CB62" i="128"/>
  <c r="CA106" i="128"/>
  <c r="CA52" i="128"/>
  <c r="BZ71" i="128"/>
  <c r="AE71" i="128" s="1"/>
  <c r="CA15" i="128"/>
  <c r="CB120" i="128"/>
  <c r="CB69" i="128"/>
  <c r="BZ73" i="128"/>
  <c r="AE73" i="128" s="1"/>
  <c r="BZ111" i="128"/>
  <c r="AE111" i="128" s="1"/>
  <c r="CB87" i="128"/>
  <c r="CA63" i="128"/>
  <c r="CA57" i="128"/>
  <c r="BZ33" i="128"/>
  <c r="AE33" i="128" s="1"/>
  <c r="CA31" i="128"/>
  <c r="CA21" i="128"/>
  <c r="CB58" i="128"/>
  <c r="BZ119" i="128"/>
  <c r="AE119" i="128" s="1"/>
  <c r="CA66" i="128"/>
  <c r="CB77" i="128"/>
  <c r="CA94" i="128"/>
  <c r="BZ11" i="128"/>
  <c r="AE11" i="128" s="1"/>
  <c r="BZ96" i="128"/>
  <c r="AE96" i="128" s="1"/>
  <c r="CB103" i="128"/>
  <c r="CA125" i="128"/>
  <c r="BZ60" i="128"/>
  <c r="AE60" i="128" s="1"/>
  <c r="CA72" i="128"/>
  <c r="CA48" i="128"/>
  <c r="BZ105" i="128"/>
  <c r="AE105" i="128" s="1"/>
  <c r="BZ35" i="128"/>
  <c r="AE35" i="128" s="1"/>
  <c r="CB27" i="128"/>
  <c r="CA6" i="128"/>
  <c r="BZ76" i="128"/>
  <c r="AE76" i="128" s="1"/>
  <c r="CB115" i="128"/>
  <c r="BZ89" i="128"/>
  <c r="AE89" i="128" s="1"/>
  <c r="CA44" i="128"/>
  <c r="CB68" i="128"/>
  <c r="BZ68" i="128"/>
  <c r="AE68" i="128" s="1"/>
  <c r="BZ14" i="128"/>
  <c r="AE14" i="128" s="1"/>
  <c r="CA122" i="128"/>
  <c r="CA93" i="128"/>
  <c r="BZ37" i="128"/>
  <c r="AE37" i="128" s="1"/>
  <c r="CA25" i="128"/>
  <c r="BZ101" i="128"/>
  <c r="AE101" i="128" s="1"/>
  <c r="CB64" i="128"/>
  <c r="CA118" i="128"/>
  <c r="BZ29" i="128"/>
  <c r="AE29" i="128" s="1"/>
  <c r="BZ104" i="128"/>
  <c r="AE104" i="128" s="1"/>
  <c r="CB36" i="128"/>
  <c r="CB61" i="128"/>
  <c r="CB67" i="128"/>
  <c r="CA41" i="128"/>
  <c r="CB22" i="128"/>
  <c r="CA42" i="128"/>
  <c r="CA23" i="128"/>
  <c r="BZ100" i="128"/>
  <c r="AE100" i="128" s="1"/>
  <c r="BZ65" i="128"/>
  <c r="AE65" i="128" s="1"/>
  <c r="CB121" i="128"/>
  <c r="CA8" i="128"/>
  <c r="BZ120" i="128"/>
  <c r="AE120" i="128" s="1"/>
  <c r="BZ127" i="128"/>
  <c r="AE127" i="128" s="1"/>
  <c r="BZ124" i="128"/>
  <c r="AE124" i="128" s="1"/>
  <c r="CA5" i="128"/>
  <c r="CB110" i="128"/>
  <c r="BZ24" i="128"/>
  <c r="AE24" i="128" s="1"/>
  <c r="CB63" i="128"/>
  <c r="CB57" i="128"/>
  <c r="BZ92" i="128"/>
  <c r="AE92" i="128" s="1"/>
  <c r="CA33" i="128"/>
  <c r="CB31" i="128"/>
  <c r="BZ58" i="128"/>
  <c r="AE58" i="128" s="1"/>
  <c r="BZ117" i="128"/>
  <c r="AE117" i="128" s="1"/>
  <c r="CA77" i="128"/>
  <c r="CB96" i="128"/>
  <c r="CA103" i="128"/>
  <c r="CB88" i="128"/>
  <c r="BZ72" i="128"/>
  <c r="AE72" i="128" s="1"/>
  <c r="BZ129" i="128"/>
  <c r="AE129" i="128" s="1"/>
  <c r="BZ108" i="128"/>
  <c r="AE108" i="128" s="1"/>
  <c r="BZ84" i="128"/>
  <c r="AE84" i="128" s="1"/>
  <c r="CA98" i="128"/>
  <c r="CA76" i="128"/>
  <c r="CB114" i="128"/>
  <c r="CB78" i="128"/>
  <c r="CA14" i="128"/>
  <c r="BZ93" i="128"/>
  <c r="AE93" i="128" s="1"/>
  <c r="BZ81" i="128"/>
  <c r="AE81" i="128" s="1"/>
  <c r="BZ53" i="128"/>
  <c r="AE53" i="128" s="1"/>
  <c r="CA50" i="128"/>
  <c r="BZ102" i="128"/>
  <c r="AE102" i="128" s="1"/>
  <c r="CA17" i="128"/>
  <c r="BZ128" i="128"/>
  <c r="AE128" i="128" s="1"/>
  <c r="CB51" i="128"/>
  <c r="CB99" i="128"/>
  <c r="BZ7" i="128"/>
  <c r="AE7" i="128" s="1"/>
  <c r="CA30" i="128"/>
  <c r="CA113" i="128"/>
  <c r="BZ106" i="128"/>
  <c r="AE106" i="128" s="1"/>
  <c r="CB10" i="128"/>
  <c r="CA65" i="128"/>
  <c r="CB8" i="128"/>
  <c r="CB15" i="128"/>
  <c r="CB26" i="128"/>
  <c r="CB13" i="128"/>
  <c r="CB124" i="128"/>
  <c r="CB73" i="128"/>
  <c r="BZ110" i="128"/>
  <c r="AE110" i="128" s="1"/>
  <c r="CA24" i="128"/>
  <c r="BZ63" i="128"/>
  <c r="AE63" i="128" s="1"/>
  <c r="CA18" i="128"/>
  <c r="BZ19" i="128"/>
  <c r="AE19" i="128" s="1"/>
  <c r="CB117" i="128"/>
  <c r="CA119" i="128"/>
  <c r="BZ77" i="128"/>
  <c r="AE77" i="128" s="1"/>
  <c r="CA38" i="128"/>
  <c r="CA46" i="128"/>
  <c r="BZ90" i="128"/>
  <c r="AE90" i="128" s="1"/>
  <c r="CB11" i="128"/>
  <c r="CA91" i="128"/>
  <c r="CB74" i="128"/>
  <c r="BZ75" i="128"/>
  <c r="AE75" i="128" s="1"/>
  <c r="CB129" i="128"/>
  <c r="CB108" i="128"/>
  <c r="CA35" i="128"/>
  <c r="BZ130" i="128"/>
  <c r="AE130" i="128" s="1"/>
  <c r="CA49" i="128"/>
  <c r="BZ43" i="128"/>
  <c r="AE43" i="128" s="1"/>
  <c r="BZ44" i="128"/>
  <c r="AE44" i="128" s="1"/>
  <c r="CB44" i="128"/>
  <c r="CA68" i="128"/>
  <c r="BH20" i="128"/>
  <c r="BI4" i="128"/>
  <c r="AU12" i="131" s="1"/>
  <c r="BJ93" i="128"/>
  <c r="BH123" i="128"/>
  <c r="AC123" i="128" s="1"/>
  <c r="BI37" i="128"/>
  <c r="BI81" i="128"/>
  <c r="BI25" i="128"/>
  <c r="AU30" i="131" s="1"/>
  <c r="BJ126" i="128"/>
  <c r="BJ53" i="128"/>
  <c r="BJ70" i="128"/>
  <c r="BJ64" i="128"/>
  <c r="BH118" i="128"/>
  <c r="AC118" i="128" s="1"/>
  <c r="BJ118" i="128"/>
  <c r="BH104" i="128"/>
  <c r="AC104" i="128" s="1"/>
  <c r="BH128" i="128"/>
  <c r="AC128" i="128" s="1"/>
  <c r="BJ128" i="128"/>
  <c r="BH39" i="128"/>
  <c r="AC39" i="128" s="1"/>
  <c r="BJ51" i="128"/>
  <c r="BI9" i="128"/>
  <c r="AU27" i="131" s="1"/>
  <c r="BJ61" i="128"/>
  <c r="BI99" i="128"/>
  <c r="BJ109" i="128"/>
  <c r="BI67" i="128"/>
  <c r="BH41" i="128"/>
  <c r="AC41" i="128" s="1"/>
  <c r="BI41" i="128"/>
  <c r="BH22" i="128"/>
  <c r="BJ42" i="128"/>
  <c r="BJ62" i="128"/>
  <c r="BJ100" i="128"/>
  <c r="BJ10" i="128"/>
  <c r="AV13" i="131" s="1"/>
  <c r="BI34" i="128"/>
  <c r="BJ65" i="128"/>
  <c r="BJ40" i="128"/>
  <c r="BH52" i="128"/>
  <c r="AC52" i="128" s="1"/>
  <c r="BI71" i="128"/>
  <c r="BI32" i="128"/>
  <c r="BJ15" i="128"/>
  <c r="AV7" i="131" s="1"/>
  <c r="BI95" i="128"/>
  <c r="BJ26" i="128"/>
  <c r="AV16" i="131" s="1"/>
  <c r="BI69" i="128"/>
  <c r="BI13" i="128"/>
  <c r="AU3" i="131" s="1"/>
  <c r="BI124" i="128"/>
  <c r="BI56" i="128"/>
  <c r="BI73" i="128"/>
  <c r="BI111" i="128"/>
  <c r="BH87" i="128"/>
  <c r="AC87" i="128" s="1"/>
  <c r="BH83" i="128"/>
  <c r="AC83" i="128" s="1"/>
  <c r="BJ24" i="128"/>
  <c r="AV26" i="131" s="1"/>
  <c r="BH24" i="128"/>
  <c r="BH63" i="128"/>
  <c r="AC63" i="128" s="1"/>
  <c r="BI86" i="128"/>
  <c r="BI54" i="128"/>
  <c r="BI92" i="128"/>
  <c r="BI33" i="128"/>
  <c r="BJ47" i="128"/>
  <c r="BH31" i="128"/>
  <c r="BH19" i="128"/>
  <c r="BI58" i="128"/>
  <c r="BH28" i="128"/>
  <c r="BJ55" i="128"/>
  <c r="BH119" i="128"/>
  <c r="AC119" i="128" s="1"/>
  <c r="BJ66" i="128"/>
  <c r="BJ38" i="128"/>
  <c r="BJ46" i="128"/>
  <c r="BH90" i="128"/>
  <c r="AC90" i="128" s="1"/>
  <c r="BI11" i="128"/>
  <c r="AU21" i="131" s="1"/>
  <c r="BH11" i="128"/>
  <c r="BJ3" i="128"/>
  <c r="AV6" i="131" s="1"/>
  <c r="BH3" i="128"/>
  <c r="BH91" i="128"/>
  <c r="AC91" i="128" s="1"/>
  <c r="BI112" i="128"/>
  <c r="BH125" i="128"/>
  <c r="AC125" i="128" s="1"/>
  <c r="BJ88" i="128"/>
  <c r="BH60" i="128"/>
  <c r="AC60" i="128" s="1"/>
  <c r="BI74" i="128"/>
  <c r="BH48" i="128"/>
  <c r="AC48" i="128" s="1"/>
  <c r="BI48" i="128"/>
  <c r="BH108" i="128"/>
  <c r="AC108" i="128" s="1"/>
  <c r="BI35" i="128"/>
  <c r="BJ130" i="128"/>
  <c r="BJ98" i="128"/>
  <c r="BI76" i="128"/>
  <c r="BJ115" i="128"/>
  <c r="BI89" i="128"/>
  <c r="BJ97" i="128"/>
  <c r="BH78" i="128"/>
  <c r="AC78" i="128" s="1"/>
  <c r="BJ20" i="128"/>
  <c r="AV5" i="131" s="1"/>
  <c r="BH14" i="128"/>
  <c r="BH122" i="128"/>
  <c r="AC122" i="128" s="1"/>
  <c r="BJ122" i="128"/>
  <c r="BI93" i="128"/>
  <c r="BH37" i="128"/>
  <c r="AC37" i="128" s="1"/>
  <c r="BJ37" i="128"/>
  <c r="BH80" i="128"/>
  <c r="AC80" i="128" s="1"/>
  <c r="BJ81" i="128"/>
  <c r="BH101" i="128"/>
  <c r="AC101" i="128" s="1"/>
  <c r="BJ101" i="128"/>
  <c r="BH53" i="128"/>
  <c r="AC53" i="128" s="1"/>
  <c r="BI116" i="128"/>
  <c r="BJ50" i="128"/>
  <c r="BJ102" i="128"/>
  <c r="BH17" i="128"/>
  <c r="BI128" i="128"/>
  <c r="BH51" i="128"/>
  <c r="AC51" i="128" s="1"/>
  <c r="BH36" i="128"/>
  <c r="AC36" i="128" s="1"/>
  <c r="BI36" i="128"/>
  <c r="BH61" i="128"/>
  <c r="AC61" i="128" s="1"/>
  <c r="BI61" i="128"/>
  <c r="BH109" i="128"/>
  <c r="AC109" i="128" s="1"/>
  <c r="BI109" i="128"/>
  <c r="BJ59" i="128"/>
  <c r="BI7" i="128"/>
  <c r="AU15" i="131" s="1"/>
  <c r="BJ7" i="128"/>
  <c r="AV15" i="131" s="1"/>
  <c r="BI22" i="128"/>
  <c r="AU28" i="131" s="1"/>
  <c r="BJ22" i="128"/>
  <c r="AV28" i="131" s="1"/>
  <c r="BH30" i="128"/>
  <c r="BI113" i="128"/>
  <c r="BH62" i="128"/>
  <c r="AC62" i="128" s="1"/>
  <c r="BH23" i="128"/>
  <c r="BH106" i="128"/>
  <c r="AC106" i="128" s="1"/>
  <c r="BH100" i="128"/>
  <c r="AC100" i="128" s="1"/>
  <c r="BI10" i="128"/>
  <c r="AU13" i="131" s="1"/>
  <c r="BH10" i="128"/>
  <c r="BJ121" i="128"/>
  <c r="BI52" i="128"/>
  <c r="BJ8" i="128"/>
  <c r="AV18" i="131" s="1"/>
  <c r="BI8" i="128"/>
  <c r="AU18" i="131" s="1"/>
  <c r="BJ32" i="128"/>
  <c r="BH120" i="128"/>
  <c r="AC120" i="128" s="1"/>
  <c r="BJ120" i="128"/>
  <c r="BI26" i="128"/>
  <c r="AU16" i="131" s="1"/>
  <c r="BJ69" i="128"/>
  <c r="BJ127" i="128"/>
  <c r="BJ5" i="128"/>
  <c r="AV11" i="131" s="1"/>
  <c r="BH73" i="128"/>
  <c r="AC73" i="128" s="1"/>
  <c r="BJ111" i="128"/>
  <c r="BI110" i="128"/>
  <c r="BJ83" i="128"/>
  <c r="BI24" i="128"/>
  <c r="AU26" i="131" s="1"/>
  <c r="BI79" i="128"/>
  <c r="BJ63" i="128"/>
  <c r="BJ57" i="128"/>
  <c r="BH54" i="128"/>
  <c r="AC54" i="128" s="1"/>
  <c r="BH92" i="128"/>
  <c r="AC92" i="128" s="1"/>
  <c r="BH33" i="128"/>
  <c r="AC33" i="128" s="1"/>
  <c r="BJ18" i="128"/>
  <c r="AV23" i="131" s="1"/>
  <c r="BH47" i="128"/>
  <c r="AC47" i="128" s="1"/>
  <c r="BI31" i="128"/>
  <c r="AU4" i="131" s="1"/>
  <c r="BJ21" i="128"/>
  <c r="AV31" i="131" s="1"/>
  <c r="BI21" i="128"/>
  <c r="AU31" i="131" s="1"/>
  <c r="BI19" i="128"/>
  <c r="AU29" i="131" s="1"/>
  <c r="BH58" i="128"/>
  <c r="AC58" i="128" s="1"/>
  <c r="BJ16" i="128"/>
  <c r="AV9" i="131" s="1"/>
  <c r="BJ28" i="128"/>
  <c r="AV17" i="131" s="1"/>
  <c r="BH117" i="128"/>
  <c r="AC117" i="128" s="1"/>
  <c r="BJ117" i="128"/>
  <c r="BI119" i="128"/>
  <c r="BJ77" i="128"/>
  <c r="BH38" i="128"/>
  <c r="AC38" i="128" s="1"/>
  <c r="BH94" i="128"/>
  <c r="AC94" i="128" s="1"/>
  <c r="BJ94" i="128"/>
  <c r="BJ11" i="128"/>
  <c r="AV21" i="131" s="1"/>
  <c r="BJ45" i="128"/>
  <c r="BJ91" i="128"/>
  <c r="BH103" i="128"/>
  <c r="AC103" i="128" s="1"/>
  <c r="BI103" i="128"/>
  <c r="BI125" i="128"/>
  <c r="BJ74" i="128"/>
  <c r="BJ72" i="128"/>
  <c r="BH75" i="128"/>
  <c r="AC75" i="128" s="1"/>
  <c r="BJ48" i="128"/>
  <c r="BJ129" i="128"/>
  <c r="BI108" i="128"/>
  <c r="BJ35" i="128"/>
  <c r="BH130" i="128"/>
  <c r="AC130" i="128" s="1"/>
  <c r="BH6" i="128"/>
  <c r="BI98" i="128"/>
  <c r="BJ76" i="128"/>
  <c r="BI115" i="128"/>
  <c r="BH114" i="128"/>
  <c r="AC114" i="128" s="1"/>
  <c r="BJ89" i="128"/>
  <c r="BH97" i="128"/>
  <c r="AC97" i="128" s="1"/>
  <c r="BJ68" i="128"/>
  <c r="BI68" i="128"/>
  <c r="BI78" i="128"/>
  <c r="BI14" i="128"/>
  <c r="AU25" i="131" s="1"/>
  <c r="BH82" i="128"/>
  <c r="AC82" i="128" s="1"/>
  <c r="BI123" i="128"/>
  <c r="BI80" i="128"/>
  <c r="BH25" i="128"/>
  <c r="BI101" i="128"/>
  <c r="BI70" i="128"/>
  <c r="BI50" i="128"/>
  <c r="BH102" i="128"/>
  <c r="AC102" i="128" s="1"/>
  <c r="BI29" i="128"/>
  <c r="AU19" i="131" s="1"/>
  <c r="BJ104" i="128"/>
  <c r="BI107" i="128"/>
  <c r="BJ85" i="128"/>
  <c r="BH59" i="128"/>
  <c r="AC59" i="128" s="1"/>
  <c r="BJ30" i="128"/>
  <c r="AV22" i="131" s="1"/>
  <c r="BI42" i="128"/>
  <c r="BH113" i="128"/>
  <c r="AC113" i="128" s="1"/>
  <c r="BJ23" i="128"/>
  <c r="AV10" i="131" s="1"/>
  <c r="BJ106" i="128"/>
  <c r="BH65" i="128"/>
  <c r="AC65" i="128" s="1"/>
  <c r="BI40" i="128"/>
  <c r="BH71" i="128"/>
  <c r="AC71" i="128" s="1"/>
  <c r="BH15" i="128"/>
  <c r="BH95" i="128"/>
  <c r="AC95" i="128" s="1"/>
  <c r="BH13" i="128"/>
  <c r="BJ124" i="128"/>
  <c r="BH5" i="128"/>
  <c r="BH111" i="128"/>
  <c r="AC111" i="128" s="1"/>
  <c r="BI87" i="128"/>
  <c r="BH79" i="128"/>
  <c r="AC79" i="128" s="1"/>
  <c r="BI57" i="128"/>
  <c r="BJ33" i="128"/>
  <c r="BH18" i="128"/>
  <c r="BJ31" i="128"/>
  <c r="AV4" i="131" s="1"/>
  <c r="BJ19" i="128"/>
  <c r="AV29" i="131" s="1"/>
  <c r="BI16" i="128"/>
  <c r="AU9" i="131" s="1"/>
  <c r="BI28" i="128"/>
  <c r="AU17" i="131" s="1"/>
  <c r="BH55" i="128"/>
  <c r="AC55" i="128" s="1"/>
  <c r="BI77" i="128"/>
  <c r="BH46" i="128"/>
  <c r="AC46" i="128" s="1"/>
  <c r="BI45" i="128"/>
  <c r="BI96" i="128"/>
  <c r="BI91" i="128"/>
  <c r="BH112" i="128"/>
  <c r="AC112" i="128" s="1"/>
  <c r="BI75" i="128"/>
  <c r="BH129" i="128"/>
  <c r="AC129" i="128" s="1"/>
  <c r="BJ27" i="128"/>
  <c r="AV24" i="131" s="1"/>
  <c r="BI6" i="128"/>
  <c r="AU20" i="131" s="1"/>
  <c r="BJ84" i="128"/>
  <c r="BJ43" i="128"/>
  <c r="BI44" i="128"/>
  <c r="BI82" i="128"/>
  <c r="BH4" i="128"/>
  <c r="BH126" i="128"/>
  <c r="AC126" i="128" s="1"/>
  <c r="BH70" i="128"/>
  <c r="AC70" i="128" s="1"/>
  <c r="BI64" i="128"/>
  <c r="BI102" i="128"/>
  <c r="BJ17" i="128"/>
  <c r="AV8" i="131" s="1"/>
  <c r="BI39" i="128"/>
  <c r="BJ9" i="128"/>
  <c r="AV27" i="131" s="1"/>
  <c r="BH107" i="128"/>
  <c r="AC107" i="128" s="1"/>
  <c r="BH85" i="128"/>
  <c r="AC85" i="128" s="1"/>
  <c r="BJ41" i="128"/>
  <c r="BH42" i="128"/>
  <c r="AC42" i="128" s="1"/>
  <c r="BH12" i="128"/>
  <c r="BI65" i="128"/>
  <c r="BH40" i="128"/>
  <c r="AC40" i="128" s="1"/>
  <c r="BJ71" i="128"/>
  <c r="BI15" i="128"/>
  <c r="AU7" i="131" s="1"/>
  <c r="BI127" i="128"/>
  <c r="BH124" i="128"/>
  <c r="AC124" i="128" s="1"/>
  <c r="BJ56" i="128"/>
  <c r="BJ87" i="128"/>
  <c r="BJ86" i="128"/>
  <c r="BJ54" i="128"/>
  <c r="BI55" i="128"/>
  <c r="BH77" i="128"/>
  <c r="AC77" i="128" s="1"/>
  <c r="BI46" i="128"/>
  <c r="BI3" i="128"/>
  <c r="AU6" i="131" s="1"/>
  <c r="BJ112" i="128"/>
  <c r="BJ125" i="128"/>
  <c r="BI88" i="128"/>
  <c r="BH74" i="128"/>
  <c r="AC74" i="128" s="1"/>
  <c r="BJ75" i="128"/>
  <c r="BI129" i="128"/>
  <c r="BI105" i="128"/>
  <c r="BI27" i="128"/>
  <c r="AU24" i="131" s="1"/>
  <c r="BI84" i="128"/>
  <c r="BH49" i="128"/>
  <c r="AC49" i="128" s="1"/>
  <c r="BH76" i="128"/>
  <c r="AC76" i="128" s="1"/>
  <c r="BI43" i="128"/>
  <c r="BI114" i="128"/>
  <c r="BJ44" i="128"/>
  <c r="BH68" i="128"/>
  <c r="AC68" i="128" s="1"/>
  <c r="BH44" i="128"/>
  <c r="AC44" i="128" s="1"/>
  <c r="BI20" i="128"/>
  <c r="AU5" i="131" s="1"/>
  <c r="BI122" i="128"/>
  <c r="BH50" i="128"/>
  <c r="AC50" i="128" s="1"/>
  <c r="BJ29" i="128"/>
  <c r="AV19" i="131" s="1"/>
  <c r="BJ36" i="128"/>
  <c r="BJ67" i="128"/>
  <c r="BH7" i="128"/>
  <c r="BJ12" i="128"/>
  <c r="AV14" i="131" s="1"/>
  <c r="BI23" i="128"/>
  <c r="AU10" i="131" s="1"/>
  <c r="BJ34" i="128"/>
  <c r="BH127" i="128"/>
  <c r="AC127" i="128" s="1"/>
  <c r="BI5" i="128"/>
  <c r="AU11" i="131" s="1"/>
  <c r="BH110" i="128"/>
  <c r="AC110" i="128" s="1"/>
  <c r="BH86" i="128"/>
  <c r="AC86" i="128" s="1"/>
  <c r="BI18" i="128"/>
  <c r="AU23" i="131" s="1"/>
  <c r="BH21" i="128"/>
  <c r="BH16" i="128"/>
  <c r="BJ119" i="128"/>
  <c r="BI94" i="128"/>
  <c r="BH96" i="128"/>
  <c r="AC96" i="128" s="1"/>
  <c r="BJ103" i="128"/>
  <c r="BH72" i="128"/>
  <c r="AC72" i="128" s="1"/>
  <c r="BJ105" i="128"/>
  <c r="BH27" i="128"/>
  <c r="BJ49" i="128"/>
  <c r="BJ78" i="128"/>
  <c r="BJ82" i="128"/>
  <c r="BJ123" i="128"/>
  <c r="BJ25" i="128"/>
  <c r="AV30" i="131" s="1"/>
  <c r="BI53" i="128"/>
  <c r="BH64" i="128"/>
  <c r="AC64" i="128" s="1"/>
  <c r="BH29" i="128"/>
  <c r="BI51" i="128"/>
  <c r="BH9" i="128"/>
  <c r="BJ107" i="128"/>
  <c r="BI85" i="128"/>
  <c r="BI12" i="128"/>
  <c r="AU14" i="131" s="1"/>
  <c r="BI106" i="128"/>
  <c r="BH34" i="128"/>
  <c r="AC34" i="128" s="1"/>
  <c r="BJ52" i="128"/>
  <c r="BH32" i="128"/>
  <c r="AC32" i="128" s="1"/>
  <c r="BH26" i="128"/>
  <c r="BJ13" i="128"/>
  <c r="AV3" i="131" s="1"/>
  <c r="BI83" i="128"/>
  <c r="BH57" i="128"/>
  <c r="AC57" i="128" s="1"/>
  <c r="BI66" i="128"/>
  <c r="BH45" i="128"/>
  <c r="AC45" i="128" s="1"/>
  <c r="BI60" i="128"/>
  <c r="BJ108" i="128"/>
  <c r="BJ6" i="128"/>
  <c r="AV20" i="131" s="1"/>
  <c r="BI49" i="128"/>
  <c r="BH115" i="128"/>
  <c r="AC115" i="128" s="1"/>
  <c r="BI97" i="128"/>
  <c r="BJ14" i="128"/>
  <c r="AV25" i="131" s="1"/>
  <c r="BH93" i="128"/>
  <c r="AC93" i="128" s="1"/>
  <c r="BH81" i="128"/>
  <c r="AC81" i="128" s="1"/>
  <c r="BJ116" i="128"/>
  <c r="BI17" i="128"/>
  <c r="AU8" i="131" s="1"/>
  <c r="BJ39" i="128"/>
  <c r="BJ99" i="128"/>
  <c r="BI30" i="128"/>
  <c r="AU22" i="131" s="1"/>
  <c r="BI62" i="128"/>
  <c r="BI100" i="128"/>
  <c r="BI121" i="128"/>
  <c r="BH8" i="128"/>
  <c r="BI120" i="128"/>
  <c r="BJ73" i="128"/>
  <c r="BJ79" i="128"/>
  <c r="BJ92" i="128"/>
  <c r="BI47" i="128"/>
  <c r="BJ58" i="128"/>
  <c r="BI117" i="128"/>
  <c r="BH66" i="128"/>
  <c r="AC66" i="128" s="1"/>
  <c r="BJ90" i="128"/>
  <c r="BJ60" i="128"/>
  <c r="BH35" i="128"/>
  <c r="AC35" i="128" s="1"/>
  <c r="BH84" i="128"/>
  <c r="AC84" i="128" s="1"/>
  <c r="BJ114" i="128"/>
  <c r="BJ4" i="128"/>
  <c r="AV12" i="131" s="1"/>
  <c r="BJ80" i="128"/>
  <c r="BI126" i="128"/>
  <c r="BH116" i="128"/>
  <c r="AC116" i="128" s="1"/>
  <c r="BI118" i="128"/>
  <c r="BI104" i="128"/>
  <c r="BH99" i="128"/>
  <c r="AC99" i="128" s="1"/>
  <c r="BH67" i="128"/>
  <c r="AC67" i="128" s="1"/>
  <c r="BI59" i="128"/>
  <c r="BJ113" i="128"/>
  <c r="BH121" i="128"/>
  <c r="AC121" i="128" s="1"/>
  <c r="BJ95" i="128"/>
  <c r="BH69" i="128"/>
  <c r="AC69" i="128" s="1"/>
  <c r="BH56" i="128"/>
  <c r="AC56" i="128" s="1"/>
  <c r="BJ110" i="128"/>
  <c r="BI63" i="128"/>
  <c r="BI38" i="128"/>
  <c r="BI90" i="128"/>
  <c r="BJ96" i="128"/>
  <c r="BH88" i="128"/>
  <c r="AC88" i="128" s="1"/>
  <c r="BI72" i="128"/>
  <c r="BH105" i="128"/>
  <c r="AC105" i="128" s="1"/>
  <c r="BI130" i="128"/>
  <c r="BH98" i="128"/>
  <c r="AC98" i="128" s="1"/>
  <c r="BH43" i="128"/>
  <c r="AC43" i="128" s="1"/>
  <c r="BH89" i="128"/>
  <c r="AC89" i="128" s="1"/>
  <c r="AP78" i="128"/>
  <c r="AA78" i="128" s="1"/>
  <c r="AQ20" i="128"/>
  <c r="AC5" i="131" s="1"/>
  <c r="AR14" i="128"/>
  <c r="AD25" i="131" s="1"/>
  <c r="AQ82" i="128"/>
  <c r="AP4" i="128"/>
  <c r="AR93" i="128"/>
  <c r="AQ37" i="128"/>
  <c r="AR80" i="128"/>
  <c r="AR25" i="128"/>
  <c r="AD30" i="131" s="1"/>
  <c r="AQ126" i="128"/>
  <c r="AQ101" i="128"/>
  <c r="AP53" i="128"/>
  <c r="AA53" i="128" s="1"/>
  <c r="AQ116" i="128"/>
  <c r="AQ64" i="128"/>
  <c r="AP118" i="128"/>
  <c r="AA118" i="128" s="1"/>
  <c r="AP102" i="128"/>
  <c r="AA102" i="128" s="1"/>
  <c r="AR29" i="128"/>
  <c r="AD19" i="131" s="1"/>
  <c r="AQ17" i="128"/>
  <c r="AC8" i="131" s="1"/>
  <c r="AP17" i="128"/>
  <c r="AQ128" i="128"/>
  <c r="AQ39" i="128"/>
  <c r="AP51" i="128"/>
  <c r="AA51" i="128" s="1"/>
  <c r="AR36" i="128"/>
  <c r="AR61" i="128"/>
  <c r="AP107" i="128"/>
  <c r="AA107" i="128" s="1"/>
  <c r="AQ107" i="128"/>
  <c r="AP109" i="128"/>
  <c r="AA109" i="128" s="1"/>
  <c r="AR67" i="128"/>
  <c r="AP85" i="128"/>
  <c r="AA85" i="128" s="1"/>
  <c r="AR41" i="128"/>
  <c r="AP7" i="128"/>
  <c r="AR22" i="128"/>
  <c r="AD28" i="131" s="1"/>
  <c r="AR30" i="128"/>
  <c r="AD22" i="131" s="1"/>
  <c r="AQ42" i="128"/>
  <c r="AQ113" i="128"/>
  <c r="AR23" i="128"/>
  <c r="AD10" i="131" s="1"/>
  <c r="AP106" i="128"/>
  <c r="AA106" i="128" s="1"/>
  <c r="AQ106" i="128"/>
  <c r="AP100" i="128"/>
  <c r="AA100" i="128" s="1"/>
  <c r="AQ10" i="128"/>
  <c r="AC13" i="131" s="1"/>
  <c r="AR10" i="128"/>
  <c r="AD13" i="131" s="1"/>
  <c r="AR34" i="128"/>
  <c r="AP121" i="128"/>
  <c r="AA121" i="128" s="1"/>
  <c r="AQ121" i="128"/>
  <c r="AP52" i="128"/>
  <c r="AA52" i="128" s="1"/>
  <c r="AR52" i="128"/>
  <c r="AQ8" i="128"/>
  <c r="AC18" i="131" s="1"/>
  <c r="AQ32" i="128"/>
  <c r="AP15" i="128"/>
  <c r="AP26" i="128"/>
  <c r="AP127" i="128"/>
  <c r="AA127" i="128" s="1"/>
  <c r="AR127" i="128"/>
  <c r="AQ56" i="128"/>
  <c r="AR73" i="128"/>
  <c r="AR110" i="128"/>
  <c r="AP110" i="128"/>
  <c r="AA110" i="128" s="1"/>
  <c r="AQ87" i="128"/>
  <c r="AP83" i="128"/>
  <c r="AA83" i="128" s="1"/>
  <c r="AR24" i="128"/>
  <c r="AD26" i="131" s="1"/>
  <c r="AQ24" i="128"/>
  <c r="AC26" i="131" s="1"/>
  <c r="AQ79" i="128"/>
  <c r="AP86" i="128"/>
  <c r="AA86" i="128" s="1"/>
  <c r="AR86" i="128"/>
  <c r="AQ57" i="128"/>
  <c r="AP92" i="128"/>
  <c r="AA92" i="128" s="1"/>
  <c r="AR33" i="128"/>
  <c r="AP55" i="128"/>
  <c r="AA55" i="128" s="1"/>
  <c r="AQ119" i="128"/>
  <c r="AQ66" i="128"/>
  <c r="AQ77" i="128"/>
  <c r="AQ38" i="128"/>
  <c r="AP94" i="128"/>
  <c r="AA94" i="128" s="1"/>
  <c r="AQ46" i="128"/>
  <c r="AR11" i="128"/>
  <c r="AD21" i="131" s="1"/>
  <c r="AP45" i="128"/>
  <c r="AA45" i="128" s="1"/>
  <c r="AR3" i="128"/>
  <c r="AD6" i="131" s="1"/>
  <c r="AP96" i="128"/>
  <c r="AA96" i="128" s="1"/>
  <c r="AP91" i="128"/>
  <c r="AA91" i="128" s="1"/>
  <c r="AR112" i="128"/>
  <c r="AQ88" i="128"/>
  <c r="AR60" i="128"/>
  <c r="AQ74" i="128"/>
  <c r="AQ72" i="128"/>
  <c r="AP75" i="128"/>
  <c r="AA75" i="128" s="1"/>
  <c r="AQ48" i="128"/>
  <c r="AQ129" i="128"/>
  <c r="AR108" i="128"/>
  <c r="AR27" i="128"/>
  <c r="AD24" i="131" s="1"/>
  <c r="AP130" i="128"/>
  <c r="AA130" i="128" s="1"/>
  <c r="AR130" i="128"/>
  <c r="AQ84" i="128"/>
  <c r="AP49" i="128"/>
  <c r="AA49" i="128" s="1"/>
  <c r="AQ76" i="128"/>
  <c r="AR114" i="128"/>
  <c r="AQ97" i="128"/>
  <c r="AP20" i="128"/>
  <c r="AR82" i="128"/>
  <c r="AQ78" i="128"/>
  <c r="AQ122" i="128"/>
  <c r="AP123" i="128"/>
  <c r="AA123" i="128" s="1"/>
  <c r="AR53" i="128"/>
  <c r="AP116" i="128"/>
  <c r="AA116" i="128" s="1"/>
  <c r="AP64" i="128"/>
  <c r="AA64" i="128" s="1"/>
  <c r="AQ104" i="128"/>
  <c r="AR51" i="128"/>
  <c r="AP36" i="128"/>
  <c r="AA36" i="128" s="1"/>
  <c r="AP61" i="128"/>
  <c r="AA61" i="128" s="1"/>
  <c r="AR59" i="128"/>
  <c r="AR7" i="128"/>
  <c r="AD15" i="131" s="1"/>
  <c r="AP42" i="128"/>
  <c r="AA42" i="128" s="1"/>
  <c r="AQ12" i="128"/>
  <c r="AC14" i="131" s="1"/>
  <c r="AQ62" i="128"/>
  <c r="AP8" i="128"/>
  <c r="AR32" i="128"/>
  <c r="AQ95" i="128"/>
  <c r="AQ26" i="128"/>
  <c r="AC16" i="131" s="1"/>
  <c r="AR69" i="128"/>
  <c r="AR13" i="128"/>
  <c r="AD3" i="131" s="1"/>
  <c r="AR56" i="128"/>
  <c r="AP5" i="128"/>
  <c r="AR83" i="128"/>
  <c r="AQ63" i="128"/>
  <c r="AR54" i="128"/>
  <c r="AQ18" i="128"/>
  <c r="AC23" i="131" s="1"/>
  <c r="AR31" i="128"/>
  <c r="AD4" i="131" s="1"/>
  <c r="AR21" i="128"/>
  <c r="AD31" i="131" s="1"/>
  <c r="AP58" i="128"/>
  <c r="AA58" i="128" s="1"/>
  <c r="AQ28" i="128"/>
  <c r="AC17" i="131" s="1"/>
  <c r="AR117" i="128"/>
  <c r="AR77" i="128"/>
  <c r="AP38" i="128"/>
  <c r="AA38" i="128" s="1"/>
  <c r="AQ103" i="128"/>
  <c r="AQ125" i="128"/>
  <c r="AP60" i="128"/>
  <c r="AA60" i="128" s="1"/>
  <c r="AQ75" i="128"/>
  <c r="AR129" i="128"/>
  <c r="AP108" i="128"/>
  <c r="AA108" i="128" s="1"/>
  <c r="AQ35" i="128"/>
  <c r="AP98" i="128"/>
  <c r="AA98" i="128" s="1"/>
  <c r="AP43" i="128"/>
  <c r="AA43" i="128" s="1"/>
  <c r="AQ115" i="128"/>
  <c r="AP68" i="128"/>
  <c r="AA68" i="128" s="1"/>
  <c r="AR20" i="128"/>
  <c r="AD5" i="131" s="1"/>
  <c r="AP14" i="128"/>
  <c r="AR123" i="128"/>
  <c r="AP80" i="128"/>
  <c r="AA80" i="128" s="1"/>
  <c r="AP81" i="128"/>
  <c r="AA81" i="128" s="1"/>
  <c r="AQ81" i="128"/>
  <c r="AP25" i="128"/>
  <c r="AP126" i="128"/>
  <c r="AA126" i="128" s="1"/>
  <c r="AP101" i="128"/>
  <c r="AA101" i="128" s="1"/>
  <c r="AQ53" i="128"/>
  <c r="AR70" i="128"/>
  <c r="AP50" i="128"/>
  <c r="AA50" i="128" s="1"/>
  <c r="AR50" i="128"/>
  <c r="AR118" i="128"/>
  <c r="AQ102" i="128"/>
  <c r="AQ29" i="128"/>
  <c r="AC19" i="131" s="1"/>
  <c r="AP29" i="128"/>
  <c r="AP128" i="128"/>
  <c r="AA128" i="128" s="1"/>
  <c r="AP39" i="128"/>
  <c r="AA39" i="128" s="1"/>
  <c r="AQ51" i="128"/>
  <c r="AQ9" i="128"/>
  <c r="AC27" i="131" s="1"/>
  <c r="AR9" i="128"/>
  <c r="AD27" i="131" s="1"/>
  <c r="AQ61" i="128"/>
  <c r="AR109" i="128"/>
  <c r="AR85" i="128"/>
  <c r="AQ41" i="128"/>
  <c r="AQ30" i="128"/>
  <c r="AC22" i="131" s="1"/>
  <c r="AR42" i="128"/>
  <c r="AP113" i="128"/>
  <c r="AA113" i="128" s="1"/>
  <c r="AR62" i="128"/>
  <c r="AR106" i="128"/>
  <c r="AP10" i="128"/>
  <c r="AP34" i="128"/>
  <c r="AA34" i="128" s="1"/>
  <c r="AQ65" i="128"/>
  <c r="AQ40" i="128"/>
  <c r="AP40" i="128"/>
  <c r="AA40" i="128" s="1"/>
  <c r="AQ52" i="128"/>
  <c r="AQ71" i="128"/>
  <c r="AR120" i="128"/>
  <c r="AR124" i="128"/>
  <c r="AR111" i="128"/>
  <c r="AP87" i="128"/>
  <c r="AA87" i="128" s="1"/>
  <c r="AR87" i="128"/>
  <c r="AP79" i="128"/>
  <c r="AA79" i="128" s="1"/>
  <c r="AR79" i="128"/>
  <c r="AP63" i="128"/>
  <c r="AA63" i="128" s="1"/>
  <c r="AQ86" i="128"/>
  <c r="AQ54" i="128"/>
  <c r="AR92" i="128"/>
  <c r="AP18" i="128"/>
  <c r="AR47" i="128"/>
  <c r="AP21" i="128"/>
  <c r="AR19" i="128"/>
  <c r="AD29" i="131" s="1"/>
  <c r="AR58" i="128"/>
  <c r="AP28" i="128"/>
  <c r="AQ55" i="128"/>
  <c r="AP119" i="128"/>
  <c r="AA119" i="128" s="1"/>
  <c r="AR119" i="128"/>
  <c r="AP77" i="128"/>
  <c r="AA77" i="128" s="1"/>
  <c r="AR38" i="128"/>
  <c r="AQ94" i="128"/>
  <c r="AP46" i="128"/>
  <c r="AA46" i="128" s="1"/>
  <c r="AQ90" i="128"/>
  <c r="AP90" i="128"/>
  <c r="AA90" i="128" s="1"/>
  <c r="AQ11" i="128"/>
  <c r="AC21" i="131" s="1"/>
  <c r="AP11" i="128"/>
  <c r="AR45" i="128"/>
  <c r="AR96" i="128"/>
  <c r="AQ91" i="128"/>
  <c r="AQ112" i="128"/>
  <c r="AP112" i="128"/>
  <c r="AA112" i="128" s="1"/>
  <c r="AR103" i="128"/>
  <c r="AR125" i="128"/>
  <c r="AP74" i="128"/>
  <c r="AA74" i="128" s="1"/>
  <c r="AR72" i="128"/>
  <c r="AP48" i="128"/>
  <c r="AA48" i="128" s="1"/>
  <c r="AR48" i="128"/>
  <c r="AP105" i="128"/>
  <c r="AA105" i="128" s="1"/>
  <c r="AQ108" i="128"/>
  <c r="AP27" i="128"/>
  <c r="AQ6" i="128"/>
  <c r="AC20" i="131" s="1"/>
  <c r="AR6" i="128"/>
  <c r="AD20" i="131" s="1"/>
  <c r="AP84" i="128"/>
  <c r="AA84" i="128" s="1"/>
  <c r="AR84" i="128"/>
  <c r="AQ49" i="128"/>
  <c r="AR76" i="128"/>
  <c r="AQ43" i="128"/>
  <c r="AP115" i="128"/>
  <c r="AA115" i="128" s="1"/>
  <c r="AQ114" i="128"/>
  <c r="AP114" i="128"/>
  <c r="AA114" i="128" s="1"/>
  <c r="AP89" i="128"/>
  <c r="AA89" i="128" s="1"/>
  <c r="AR89" i="128"/>
  <c r="AR97" i="128"/>
  <c r="AR44" i="128"/>
  <c r="AP82" i="128"/>
  <c r="AA82" i="128" s="1"/>
  <c r="AQ4" i="128"/>
  <c r="AC12" i="131" s="1"/>
  <c r="AR81" i="128"/>
  <c r="AQ50" i="128"/>
  <c r="AR99" i="128"/>
  <c r="AQ59" i="128"/>
  <c r="AR113" i="128"/>
  <c r="AR65" i="128"/>
  <c r="AP71" i="128"/>
  <c r="AA71" i="128" s="1"/>
  <c r="AQ15" i="128"/>
  <c r="AC7" i="131" s="1"/>
  <c r="AQ69" i="128"/>
  <c r="AP124" i="128"/>
  <c r="AA124" i="128" s="1"/>
  <c r="AQ111" i="128"/>
  <c r="AQ21" i="128"/>
  <c r="AC31" i="131" s="1"/>
  <c r="AR16" i="128"/>
  <c r="AD9" i="131" s="1"/>
  <c r="AR90" i="128"/>
  <c r="AP125" i="128"/>
  <c r="AA125" i="128" s="1"/>
  <c r="AR74" i="128"/>
  <c r="AP35" i="128"/>
  <c r="AA35" i="128" s="1"/>
  <c r="AP6" i="128"/>
  <c r="AP76" i="128"/>
  <c r="AA76" i="128" s="1"/>
  <c r="AQ89" i="128"/>
  <c r="AQ14" i="128"/>
  <c r="AC25" i="131" s="1"/>
  <c r="AR4" i="128"/>
  <c r="AD12" i="131" s="1"/>
  <c r="AP93" i="128"/>
  <c r="AA93" i="128" s="1"/>
  <c r="AP37" i="128"/>
  <c r="AA37" i="128" s="1"/>
  <c r="AR126" i="128"/>
  <c r="AP70" i="128"/>
  <c r="AA70" i="128" s="1"/>
  <c r="AR104" i="128"/>
  <c r="AR128" i="128"/>
  <c r="AQ99" i="128"/>
  <c r="AR107" i="128"/>
  <c r="AQ67" i="128"/>
  <c r="AP59" i="128"/>
  <c r="AA59" i="128" s="1"/>
  <c r="AQ22" i="128"/>
  <c r="AC28" i="131" s="1"/>
  <c r="AQ23" i="128"/>
  <c r="AC10" i="131" s="1"/>
  <c r="AR100" i="128"/>
  <c r="AQ34" i="128"/>
  <c r="AP65" i="128"/>
  <c r="AA65" i="128" s="1"/>
  <c r="AR8" i="128"/>
  <c r="AD18" i="131" s="1"/>
  <c r="AR15" i="128"/>
  <c r="AD7" i="131" s="1"/>
  <c r="AR95" i="128"/>
  <c r="AR26" i="128"/>
  <c r="AD16" i="131" s="1"/>
  <c r="AQ127" i="128"/>
  <c r="AP13" i="128"/>
  <c r="AP56" i="128"/>
  <c r="AA56" i="128" s="1"/>
  <c r="AP73" i="128"/>
  <c r="AA73" i="128" s="1"/>
  <c r="AP111" i="128"/>
  <c r="AA111" i="128" s="1"/>
  <c r="AP24" i="128"/>
  <c r="AR63" i="128"/>
  <c r="AP57" i="128"/>
  <c r="AA57" i="128" s="1"/>
  <c r="AQ92" i="128"/>
  <c r="AQ33" i="128"/>
  <c r="AQ47" i="128"/>
  <c r="AP31" i="128"/>
  <c r="AQ16" i="128"/>
  <c r="AC9" i="131" s="1"/>
  <c r="AR28" i="128"/>
  <c r="AD17" i="131" s="1"/>
  <c r="AR55" i="128"/>
  <c r="AR66" i="128"/>
  <c r="AQ45" i="128"/>
  <c r="AP3" i="128"/>
  <c r="AR91" i="128"/>
  <c r="AP88" i="128"/>
  <c r="AA88" i="128" s="1"/>
  <c r="AR105" i="128"/>
  <c r="AR35" i="128"/>
  <c r="AQ130" i="128"/>
  <c r="AQ98" i="128"/>
  <c r="AR43" i="128"/>
  <c r="AP44" i="128"/>
  <c r="AA44" i="128" s="1"/>
  <c r="AP97" i="128"/>
  <c r="AA97" i="128" s="1"/>
  <c r="AQ68" i="128"/>
  <c r="AP122" i="128"/>
  <c r="AA122" i="128" s="1"/>
  <c r="AR37" i="128"/>
  <c r="AR101" i="128"/>
  <c r="AQ70" i="128"/>
  <c r="AR39" i="128"/>
  <c r="AP9" i="128"/>
  <c r="AQ109" i="128"/>
  <c r="AP41" i="128"/>
  <c r="AA41" i="128" s="1"/>
  <c r="AP22" i="128"/>
  <c r="AR12" i="128"/>
  <c r="AD14" i="131" s="1"/>
  <c r="AR40" i="128"/>
  <c r="AQ120" i="128"/>
  <c r="AR5" i="128"/>
  <c r="AD11" i="131" s="1"/>
  <c r="AP54" i="128"/>
  <c r="AA54" i="128" s="1"/>
  <c r="AP47" i="128"/>
  <c r="AA47" i="128" s="1"/>
  <c r="AQ19" i="128"/>
  <c r="AC29" i="131" s="1"/>
  <c r="AP117" i="128"/>
  <c r="AA117" i="128" s="1"/>
  <c r="AP66" i="128"/>
  <c r="AA66" i="128" s="1"/>
  <c r="AR94" i="128"/>
  <c r="AP103" i="128"/>
  <c r="AA103" i="128" s="1"/>
  <c r="AR88" i="128"/>
  <c r="AP72" i="128"/>
  <c r="AA72" i="128" s="1"/>
  <c r="AQ105" i="128"/>
  <c r="AR98" i="128"/>
  <c r="AR115" i="128"/>
  <c r="AR78" i="128"/>
  <c r="AR122" i="128"/>
  <c r="AQ93" i="128"/>
  <c r="AQ123" i="128"/>
  <c r="AQ80" i="128"/>
  <c r="AQ25" i="128"/>
  <c r="AC30" i="131" s="1"/>
  <c r="AR116" i="128"/>
  <c r="AR64" i="128"/>
  <c r="AQ118" i="128"/>
  <c r="AR102" i="128"/>
  <c r="AR17" i="128"/>
  <c r="AD8" i="131" s="1"/>
  <c r="AP104" i="128"/>
  <c r="AA104" i="128" s="1"/>
  <c r="AQ36" i="128"/>
  <c r="AP99" i="128"/>
  <c r="AA99" i="128" s="1"/>
  <c r="AP67" i="128"/>
  <c r="AA67" i="128" s="1"/>
  <c r="AQ85" i="128"/>
  <c r="AQ7" i="128"/>
  <c r="AC15" i="131" s="1"/>
  <c r="AP30" i="128"/>
  <c r="AP12" i="128"/>
  <c r="AP62" i="128"/>
  <c r="AA62" i="128" s="1"/>
  <c r="AP23" i="128"/>
  <c r="AQ100" i="128"/>
  <c r="AR121" i="128"/>
  <c r="AR71" i="128"/>
  <c r="AP32" i="128"/>
  <c r="AA32" i="128" s="1"/>
  <c r="AP95" i="128"/>
  <c r="AA95" i="128" s="1"/>
  <c r="AP120" i="128"/>
  <c r="AA120" i="128" s="1"/>
  <c r="AP69" i="128"/>
  <c r="AA69" i="128" s="1"/>
  <c r="AQ13" i="128"/>
  <c r="AC3" i="131" s="1"/>
  <c r="AQ124" i="128"/>
  <c r="AQ5" i="128"/>
  <c r="AC11" i="131" s="1"/>
  <c r="AQ73" i="128"/>
  <c r="AQ110" i="128"/>
  <c r="AQ83" i="128"/>
  <c r="AR57" i="128"/>
  <c r="AP33" i="128"/>
  <c r="AA33" i="128" s="1"/>
  <c r="AR18" i="128"/>
  <c r="AD23" i="131" s="1"/>
  <c r="AQ31" i="128"/>
  <c r="AC4" i="131" s="1"/>
  <c r="AP19" i="128"/>
  <c r="AQ58" i="128"/>
  <c r="AP16" i="128"/>
  <c r="AQ117" i="128"/>
  <c r="AR46" i="128"/>
  <c r="AQ3" i="128"/>
  <c r="AC6" i="131" s="1"/>
  <c r="AQ96" i="128"/>
  <c r="AQ60" i="128"/>
  <c r="AR75" i="128"/>
  <c r="AP129" i="128"/>
  <c r="AA129" i="128" s="1"/>
  <c r="AQ27" i="128"/>
  <c r="AC24" i="131" s="1"/>
  <c r="AR49" i="128"/>
  <c r="AQ44" i="128"/>
  <c r="AR68" i="128"/>
  <c r="BQ78" i="128"/>
  <c r="AD78" i="128" s="1"/>
  <c r="BS78" i="128"/>
  <c r="BQ14" i="128"/>
  <c r="AD14" i="128" s="1"/>
  <c r="BS82" i="128"/>
  <c r="BQ122" i="128"/>
  <c r="AD122" i="128" s="1"/>
  <c r="BR122" i="128"/>
  <c r="BR4" i="128"/>
  <c r="BS93" i="128"/>
  <c r="BR37" i="128"/>
  <c r="BQ81" i="128"/>
  <c r="AD81" i="128" s="1"/>
  <c r="BQ25" i="128"/>
  <c r="AD25" i="128" s="1"/>
  <c r="BR126" i="128"/>
  <c r="BR101" i="128"/>
  <c r="BS70" i="128"/>
  <c r="BQ64" i="128"/>
  <c r="AD64" i="128" s="1"/>
  <c r="BR50" i="128"/>
  <c r="BQ118" i="128"/>
  <c r="AD118" i="128" s="1"/>
  <c r="BQ102" i="128"/>
  <c r="AD102" i="128" s="1"/>
  <c r="BS102" i="128"/>
  <c r="BQ17" i="128"/>
  <c r="AD17" i="128" s="1"/>
  <c r="BR17" i="128"/>
  <c r="BQ104" i="128"/>
  <c r="AD104" i="128" s="1"/>
  <c r="BQ128" i="128"/>
  <c r="AD128" i="128" s="1"/>
  <c r="BR128" i="128"/>
  <c r="BQ51" i="128"/>
  <c r="AD51" i="128" s="1"/>
  <c r="BS36" i="128"/>
  <c r="BQ9" i="128"/>
  <c r="AD9" i="128" s="1"/>
  <c r="BS9" i="128"/>
  <c r="BQ61" i="128"/>
  <c r="AD61" i="128" s="1"/>
  <c r="BS99" i="128"/>
  <c r="BR107" i="128"/>
  <c r="BQ67" i="128"/>
  <c r="AD67" i="128" s="1"/>
  <c r="BQ85" i="128"/>
  <c r="AD85" i="128" s="1"/>
  <c r="BR85" i="128"/>
  <c r="BS59" i="128"/>
  <c r="BQ7" i="128"/>
  <c r="AD7" i="128" s="1"/>
  <c r="BS22" i="128"/>
  <c r="BS30" i="128"/>
  <c r="BR113" i="128"/>
  <c r="BQ23" i="128"/>
  <c r="AD23" i="128" s="1"/>
  <c r="BS106" i="128"/>
  <c r="BR10" i="128"/>
  <c r="BQ34" i="128"/>
  <c r="AD34" i="128" s="1"/>
  <c r="BR65" i="128"/>
  <c r="BS40" i="128"/>
  <c r="BQ71" i="128"/>
  <c r="AD71" i="128" s="1"/>
  <c r="BS8" i="128"/>
  <c r="BS32" i="128"/>
  <c r="BQ95" i="128"/>
  <c r="AD95" i="128" s="1"/>
  <c r="BS120" i="128"/>
  <c r="BQ26" i="128"/>
  <c r="AD26" i="128" s="1"/>
  <c r="BS26" i="128"/>
  <c r="BQ69" i="128"/>
  <c r="AD69" i="128" s="1"/>
  <c r="BR127" i="128"/>
  <c r="BR56" i="128"/>
  <c r="BS5" i="128"/>
  <c r="BQ111" i="128"/>
  <c r="AD111" i="128" s="1"/>
  <c r="BQ110" i="128"/>
  <c r="AD110" i="128" s="1"/>
  <c r="BR110" i="128"/>
  <c r="BS87" i="128"/>
  <c r="BQ79" i="128"/>
  <c r="AD79" i="128" s="1"/>
  <c r="BR63" i="128"/>
  <c r="BS86" i="128"/>
  <c r="BR57" i="128"/>
  <c r="BQ47" i="128"/>
  <c r="AD47" i="128" s="1"/>
  <c r="BS31" i="128"/>
  <c r="BS21" i="128"/>
  <c r="BS58" i="128"/>
  <c r="BQ28" i="128"/>
  <c r="AD28" i="128" s="1"/>
  <c r="BR117" i="128"/>
  <c r="BQ119" i="128"/>
  <c r="AD119" i="128" s="1"/>
  <c r="BQ66" i="128"/>
  <c r="AD66" i="128" s="1"/>
  <c r="BS77" i="128"/>
  <c r="BR38" i="128"/>
  <c r="BS46" i="128"/>
  <c r="BR90" i="128"/>
  <c r="BR45" i="128"/>
  <c r="BQ96" i="128"/>
  <c r="AD96" i="128" s="1"/>
  <c r="BQ91" i="128"/>
  <c r="AD91" i="128" s="1"/>
  <c r="BQ112" i="128"/>
  <c r="AD112" i="128" s="1"/>
  <c r="BQ103" i="128"/>
  <c r="AD103" i="128" s="1"/>
  <c r="BS103" i="128"/>
  <c r="BQ88" i="128"/>
  <c r="AD88" i="128" s="1"/>
  <c r="BQ60" i="128"/>
  <c r="AD60" i="128" s="1"/>
  <c r="BQ74" i="128"/>
  <c r="AD74" i="128" s="1"/>
  <c r="BR74" i="128"/>
  <c r="BR75" i="128"/>
  <c r="BQ48" i="128"/>
  <c r="AD48" i="128" s="1"/>
  <c r="BR129" i="128"/>
  <c r="BQ129" i="128"/>
  <c r="AD129" i="128" s="1"/>
  <c r="BS105" i="128"/>
  <c r="BQ108" i="128"/>
  <c r="AD108" i="128" s="1"/>
  <c r="BS35" i="128"/>
  <c r="BS130" i="128"/>
  <c r="BR6" i="128"/>
  <c r="BS6" i="128"/>
  <c r="BQ98" i="128"/>
  <c r="AD98" i="128" s="1"/>
  <c r="BS49" i="128"/>
  <c r="BR76" i="128"/>
  <c r="BQ115" i="128"/>
  <c r="AD115" i="128" s="1"/>
  <c r="BS115" i="128"/>
  <c r="BS114" i="128"/>
  <c r="BQ97" i="128"/>
  <c r="AD97" i="128" s="1"/>
  <c r="BQ68" i="128"/>
  <c r="AD68" i="128" s="1"/>
  <c r="BR68" i="128"/>
  <c r="BR20" i="128"/>
  <c r="BR14" i="128"/>
  <c r="BR82" i="128"/>
  <c r="BS122" i="128"/>
  <c r="BQ93" i="128"/>
  <c r="AD93" i="128" s="1"/>
  <c r="BR123" i="128"/>
  <c r="BQ37" i="128"/>
  <c r="AD37" i="128" s="1"/>
  <c r="BS80" i="128"/>
  <c r="BS25" i="128"/>
  <c r="BQ116" i="128"/>
  <c r="AD116" i="128" s="1"/>
  <c r="BR116" i="128"/>
  <c r="BS64" i="128"/>
  <c r="BS118" i="128"/>
  <c r="BQ29" i="128"/>
  <c r="AD29" i="128" s="1"/>
  <c r="BS17" i="128"/>
  <c r="BS128" i="128"/>
  <c r="BS39" i="128"/>
  <c r="BQ36" i="128"/>
  <c r="AD36" i="128" s="1"/>
  <c r="BR9" i="128"/>
  <c r="BS61" i="128"/>
  <c r="BQ107" i="128"/>
  <c r="AD107" i="128" s="1"/>
  <c r="BQ109" i="128"/>
  <c r="AD109" i="128" s="1"/>
  <c r="BS109" i="128"/>
  <c r="BR67" i="128"/>
  <c r="BS85" i="128"/>
  <c r="BQ41" i="128"/>
  <c r="AD41" i="128" s="1"/>
  <c r="BR59" i="128"/>
  <c r="BQ30" i="128"/>
  <c r="AD30" i="128" s="1"/>
  <c r="BR42" i="128"/>
  <c r="BS12" i="128"/>
  <c r="BR23" i="128"/>
  <c r="BR106" i="128"/>
  <c r="BQ10" i="128"/>
  <c r="AD10" i="128" s="1"/>
  <c r="BS34" i="128"/>
  <c r="BQ65" i="128"/>
  <c r="AD65" i="128" s="1"/>
  <c r="BS65" i="128"/>
  <c r="BQ40" i="128"/>
  <c r="AD40" i="128" s="1"/>
  <c r="BR40" i="128"/>
  <c r="BR71" i="128"/>
  <c r="BR8" i="128"/>
  <c r="BQ32" i="128"/>
  <c r="AD32" i="128" s="1"/>
  <c r="BR15" i="128"/>
  <c r="BQ15" i="128"/>
  <c r="AD15" i="128" s="1"/>
  <c r="BS95" i="128"/>
  <c r="BQ120" i="128"/>
  <c r="AD120" i="128" s="1"/>
  <c r="BR26" i="128"/>
  <c r="BS127" i="128"/>
  <c r="BQ124" i="128"/>
  <c r="AD124" i="128" s="1"/>
  <c r="BS124" i="128"/>
  <c r="BQ56" i="128"/>
  <c r="AD56" i="128" s="1"/>
  <c r="BQ5" i="128"/>
  <c r="AD5" i="128" s="1"/>
  <c r="BR5" i="128"/>
  <c r="BR73" i="128"/>
  <c r="BR111" i="128"/>
  <c r="BQ87" i="128"/>
  <c r="AD87" i="128" s="1"/>
  <c r="BR87" i="128"/>
  <c r="BR83" i="128"/>
  <c r="BQ24" i="128"/>
  <c r="AD24" i="128" s="1"/>
  <c r="BR79" i="128"/>
  <c r="BQ86" i="128"/>
  <c r="AD86" i="128" s="1"/>
  <c r="BQ57" i="128"/>
  <c r="AD57" i="128" s="1"/>
  <c r="BR54" i="128"/>
  <c r="BS92" i="128"/>
  <c r="BR33" i="128"/>
  <c r="BQ18" i="128"/>
  <c r="AD18" i="128" s="1"/>
  <c r="BR18" i="128"/>
  <c r="BS47" i="128"/>
  <c r="BQ21" i="128"/>
  <c r="AD21" i="128" s="1"/>
  <c r="BS19" i="128"/>
  <c r="BQ16" i="128"/>
  <c r="AD16" i="128" s="1"/>
  <c r="BS16" i="128"/>
  <c r="BQ117" i="128"/>
  <c r="AD117" i="128" s="1"/>
  <c r="BS117" i="128"/>
  <c r="BR55" i="128"/>
  <c r="BS66" i="128"/>
  <c r="BQ77" i="128"/>
  <c r="AD77" i="128" s="1"/>
  <c r="BS38" i="128"/>
  <c r="BQ46" i="128"/>
  <c r="AD46" i="128" s="1"/>
  <c r="BS90" i="128"/>
  <c r="BR96" i="128"/>
  <c r="BS91" i="128"/>
  <c r="BR112" i="128"/>
  <c r="BR103" i="128"/>
  <c r="BS88" i="128"/>
  <c r="BR60" i="128"/>
  <c r="BQ72" i="128"/>
  <c r="AD72" i="128" s="1"/>
  <c r="BS72" i="128"/>
  <c r="BS48" i="128"/>
  <c r="BR105" i="128"/>
  <c r="BR35" i="128"/>
  <c r="BQ130" i="128"/>
  <c r="AD130" i="128" s="1"/>
  <c r="BQ6" i="128"/>
  <c r="AD6" i="128" s="1"/>
  <c r="BR84" i="128"/>
  <c r="BS98" i="128"/>
  <c r="BR43" i="128"/>
  <c r="BQ114" i="128"/>
  <c r="AD114" i="128" s="1"/>
  <c r="BQ89" i="128"/>
  <c r="AD89" i="128" s="1"/>
  <c r="BS89" i="128"/>
  <c r="BS97" i="128"/>
  <c r="BR89" i="128"/>
  <c r="BQ20" i="128"/>
  <c r="AD20" i="128" s="1"/>
  <c r="BS4" i="128"/>
  <c r="BS123" i="128"/>
  <c r="BR80" i="128"/>
  <c r="BS126" i="128"/>
  <c r="BS53" i="128"/>
  <c r="BS116" i="128"/>
  <c r="BR29" i="128"/>
  <c r="BR104" i="128"/>
  <c r="BR51" i="128"/>
  <c r="BR36" i="128"/>
  <c r="BR61" i="128"/>
  <c r="BS107" i="128"/>
  <c r="BS41" i="128"/>
  <c r="BS7" i="128"/>
  <c r="BR30" i="128"/>
  <c r="BR12" i="128"/>
  <c r="BS113" i="128"/>
  <c r="BS100" i="128"/>
  <c r="BQ52" i="128"/>
  <c r="AD52" i="128" s="1"/>
  <c r="BR32" i="128"/>
  <c r="BR13" i="128"/>
  <c r="BS73" i="128"/>
  <c r="BQ83" i="128"/>
  <c r="AD83" i="128" s="1"/>
  <c r="BS57" i="128"/>
  <c r="BQ92" i="128"/>
  <c r="AD92" i="128" s="1"/>
  <c r="BS18" i="128"/>
  <c r="BQ31" i="128"/>
  <c r="AD31" i="128" s="1"/>
  <c r="BQ19" i="128"/>
  <c r="AD19" i="128" s="1"/>
  <c r="BR16" i="128"/>
  <c r="BR119" i="128"/>
  <c r="BQ38" i="128"/>
  <c r="AD38" i="128" s="1"/>
  <c r="BR94" i="128"/>
  <c r="BQ90" i="128"/>
  <c r="AD90" i="128" s="1"/>
  <c r="BS11" i="128"/>
  <c r="BS3" i="128"/>
  <c r="BR125" i="128"/>
  <c r="BR72" i="128"/>
  <c r="BS108" i="128"/>
  <c r="BQ27" i="128"/>
  <c r="AD27" i="128" s="1"/>
  <c r="BR130" i="128"/>
  <c r="BS84" i="128"/>
  <c r="BR49" i="128"/>
  <c r="BQ43" i="128"/>
  <c r="AD43" i="128" s="1"/>
  <c r="BQ44" i="128"/>
  <c r="AD44" i="128" s="1"/>
  <c r="BR78" i="128"/>
  <c r="BQ4" i="128"/>
  <c r="AD4" i="128" s="1"/>
  <c r="BS37" i="128"/>
  <c r="BS81" i="128"/>
  <c r="BQ126" i="128"/>
  <c r="AD126" i="128" s="1"/>
  <c r="BR53" i="128"/>
  <c r="BQ70" i="128"/>
  <c r="AD70" i="128" s="1"/>
  <c r="BQ50" i="128"/>
  <c r="AD50" i="128" s="1"/>
  <c r="BR102" i="128"/>
  <c r="BR39" i="128"/>
  <c r="BQ99" i="128"/>
  <c r="AD99" i="128" s="1"/>
  <c r="BS67" i="128"/>
  <c r="BR41" i="128"/>
  <c r="BR7" i="128"/>
  <c r="BR22" i="128"/>
  <c r="BS42" i="128"/>
  <c r="BQ62" i="128"/>
  <c r="AD62" i="128" s="1"/>
  <c r="BS23" i="128"/>
  <c r="BQ100" i="128"/>
  <c r="AD100" i="128" s="1"/>
  <c r="BR121" i="128"/>
  <c r="BR52" i="128"/>
  <c r="BR95" i="128"/>
  <c r="BR69" i="128"/>
  <c r="BS13" i="128"/>
  <c r="BS56" i="128"/>
  <c r="BS111" i="128"/>
  <c r="BS24" i="128"/>
  <c r="BS79" i="128"/>
  <c r="BR86" i="128"/>
  <c r="BR92" i="128"/>
  <c r="BR31" i="128"/>
  <c r="BQ58" i="128"/>
  <c r="AD58" i="128" s="1"/>
  <c r="BS119" i="128"/>
  <c r="BS45" i="128"/>
  <c r="BR3" i="128"/>
  <c r="BR91" i="128"/>
  <c r="BQ125" i="128"/>
  <c r="AD125" i="128" s="1"/>
  <c r="BS60" i="128"/>
  <c r="BR48" i="128"/>
  <c r="BR108" i="128"/>
  <c r="BS27" i="128"/>
  <c r="BR98" i="128"/>
  <c r="BS76" i="128"/>
  <c r="BR44" i="128"/>
  <c r="BR97" i="128"/>
  <c r="BS14" i="128"/>
  <c r="BQ82" i="128"/>
  <c r="AD82" i="128" s="1"/>
  <c r="BQ80" i="128"/>
  <c r="AD80" i="128" s="1"/>
  <c r="BR81" i="128"/>
  <c r="BQ101" i="128"/>
  <c r="AD101" i="128" s="1"/>
  <c r="BQ53" i="128"/>
  <c r="AD53" i="128" s="1"/>
  <c r="BR64" i="128"/>
  <c r="BR118" i="128"/>
  <c r="BQ39" i="128"/>
  <c r="AD39" i="128" s="1"/>
  <c r="BR109" i="128"/>
  <c r="BQ59" i="128"/>
  <c r="AD59" i="128" s="1"/>
  <c r="BQ42" i="128"/>
  <c r="AD42" i="128" s="1"/>
  <c r="BQ12" i="128"/>
  <c r="AD12" i="128" s="1"/>
  <c r="BR62" i="128"/>
  <c r="BQ106" i="128"/>
  <c r="AD106" i="128" s="1"/>
  <c r="BS121" i="128"/>
  <c r="BS52" i="128"/>
  <c r="BQ8" i="128"/>
  <c r="AD8" i="128" s="1"/>
  <c r="BS15" i="128"/>
  <c r="BR120" i="128"/>
  <c r="BS69" i="128"/>
  <c r="BQ13" i="128"/>
  <c r="AD13" i="128" s="1"/>
  <c r="BR124" i="128"/>
  <c r="BQ73" i="128"/>
  <c r="AD73" i="128" s="1"/>
  <c r="BR24" i="128"/>
  <c r="BS63" i="128"/>
  <c r="BQ54" i="128"/>
  <c r="AD54" i="128" s="1"/>
  <c r="BQ33" i="128"/>
  <c r="AD33" i="128" s="1"/>
  <c r="BR21" i="128"/>
  <c r="BR19" i="128"/>
  <c r="BS28" i="128"/>
  <c r="BQ55" i="128"/>
  <c r="AD55" i="128" s="1"/>
  <c r="BR77" i="128"/>
  <c r="BQ94" i="128"/>
  <c r="AD94" i="128" s="1"/>
  <c r="BR46" i="128"/>
  <c r="BR11" i="128"/>
  <c r="BQ45" i="128"/>
  <c r="AD45" i="128" s="1"/>
  <c r="BS125" i="128"/>
  <c r="BS75" i="128"/>
  <c r="BQ105" i="128"/>
  <c r="AD105" i="128" s="1"/>
  <c r="BR27" i="128"/>
  <c r="BQ76" i="128"/>
  <c r="AD76" i="128" s="1"/>
  <c r="BS43" i="128"/>
  <c r="BR114" i="128"/>
  <c r="BS44" i="128"/>
  <c r="BS20" i="128"/>
  <c r="BR93" i="128"/>
  <c r="BQ123" i="128"/>
  <c r="AD123" i="128" s="1"/>
  <c r="BR25" i="128"/>
  <c r="BS101" i="128"/>
  <c r="BR70" i="128"/>
  <c r="BS50" i="128"/>
  <c r="BS29" i="128"/>
  <c r="BS104" i="128"/>
  <c r="BS51" i="128"/>
  <c r="BR99" i="128"/>
  <c r="BQ22" i="128"/>
  <c r="AD22" i="128" s="1"/>
  <c r="BQ113" i="128"/>
  <c r="AD113" i="128" s="1"/>
  <c r="BS62" i="128"/>
  <c r="BR100" i="128"/>
  <c r="BS10" i="128"/>
  <c r="BR34" i="128"/>
  <c r="BQ121" i="128"/>
  <c r="AD121" i="128" s="1"/>
  <c r="BS71" i="128"/>
  <c r="BQ127" i="128"/>
  <c r="AD127" i="128" s="1"/>
  <c r="BS110" i="128"/>
  <c r="BS83" i="128"/>
  <c r="BQ63" i="128"/>
  <c r="AD63" i="128" s="1"/>
  <c r="BS54" i="128"/>
  <c r="BS33" i="128"/>
  <c r="BR47" i="128"/>
  <c r="BR58" i="128"/>
  <c r="BR28" i="128"/>
  <c r="BS55" i="128"/>
  <c r="BR66" i="128"/>
  <c r="BS94" i="128"/>
  <c r="BQ11" i="128"/>
  <c r="AD11" i="128" s="1"/>
  <c r="BQ3" i="128"/>
  <c r="AD3" i="128" s="1"/>
  <c r="BS96" i="128"/>
  <c r="BS112" i="128"/>
  <c r="BR88" i="128"/>
  <c r="BS74" i="128"/>
  <c r="BQ75" i="128"/>
  <c r="AD75" i="128" s="1"/>
  <c r="BS129" i="128"/>
  <c r="BQ35" i="128"/>
  <c r="AD35" i="128" s="1"/>
  <c r="BQ84" i="128"/>
  <c r="AD84" i="128" s="1"/>
  <c r="BQ49" i="128"/>
  <c r="AD49" i="128" s="1"/>
  <c r="BR115" i="128"/>
  <c r="BS68" i="128"/>
  <c r="BA20" i="128"/>
  <c r="AM5" i="131" s="1"/>
  <c r="AY14" i="128"/>
  <c r="AY4" i="128"/>
  <c r="BA123" i="128"/>
  <c r="BA37" i="128"/>
  <c r="AY81" i="128"/>
  <c r="AB81" i="128" s="1"/>
  <c r="BA25" i="128"/>
  <c r="AM30" i="131" s="1"/>
  <c r="AY126" i="128"/>
  <c r="AB126" i="128" s="1"/>
  <c r="AZ126" i="128"/>
  <c r="BA53" i="128"/>
  <c r="AY116" i="128"/>
  <c r="AB116" i="128" s="1"/>
  <c r="AZ70" i="128"/>
  <c r="AZ64" i="128"/>
  <c r="BA118" i="128"/>
  <c r="AY29" i="128"/>
  <c r="BA128" i="128"/>
  <c r="AY39" i="128"/>
  <c r="AB39" i="128" s="1"/>
  <c r="AZ51" i="128"/>
  <c r="BA9" i="128"/>
  <c r="AM27" i="131" s="1"/>
  <c r="AZ61" i="128"/>
  <c r="AY99" i="128"/>
  <c r="AB99" i="128" s="1"/>
  <c r="BA107" i="128"/>
  <c r="BA41" i="128"/>
  <c r="AZ7" i="128"/>
  <c r="AL15" i="131" s="1"/>
  <c r="AZ22" i="128"/>
  <c r="AL28" i="131" s="1"/>
  <c r="AY22" i="128"/>
  <c r="BA30" i="128"/>
  <c r="AM22" i="131" s="1"/>
  <c r="AZ42" i="128"/>
  <c r="AZ12" i="128"/>
  <c r="AL14" i="131" s="1"/>
  <c r="AY12" i="128"/>
  <c r="AZ113" i="128"/>
  <c r="AZ23" i="128"/>
  <c r="AL10" i="131" s="1"/>
  <c r="AZ106" i="128"/>
  <c r="BA100" i="128"/>
  <c r="BA10" i="128"/>
  <c r="AM13" i="131" s="1"/>
  <c r="AZ34" i="128"/>
  <c r="BA65" i="128"/>
  <c r="AY40" i="128"/>
  <c r="AB40" i="128" s="1"/>
  <c r="AZ40" i="128"/>
  <c r="AY8" i="128"/>
  <c r="BA15" i="128"/>
  <c r="AM7" i="131" s="1"/>
  <c r="AZ15" i="128"/>
  <c r="AL7" i="131" s="1"/>
  <c r="AY95" i="128"/>
  <c r="AB95" i="128" s="1"/>
  <c r="BA120" i="128"/>
  <c r="AY127" i="128"/>
  <c r="AB127" i="128" s="1"/>
  <c r="BA13" i="128"/>
  <c r="AM3" i="131" s="1"/>
  <c r="AY13" i="128"/>
  <c r="AZ56" i="128"/>
  <c r="AZ111" i="128"/>
  <c r="BA87" i="128"/>
  <c r="AZ79" i="128"/>
  <c r="AY63" i="128"/>
  <c r="AB63" i="128" s="1"/>
  <c r="AY86" i="128"/>
  <c r="AB86" i="128" s="1"/>
  <c r="BA86" i="128"/>
  <c r="BA92" i="128"/>
  <c r="AY18" i="128"/>
  <c r="AZ31" i="128"/>
  <c r="AL4" i="131" s="1"/>
  <c r="BA31" i="128"/>
  <c r="AM4" i="131" s="1"/>
  <c r="BA21" i="128"/>
  <c r="AM31" i="131" s="1"/>
  <c r="AZ21" i="128"/>
  <c r="AL31" i="131" s="1"/>
  <c r="AY19" i="128"/>
  <c r="AY16" i="128"/>
  <c r="BA117" i="128"/>
  <c r="BA66" i="128"/>
  <c r="AZ77" i="128"/>
  <c r="AY46" i="128"/>
  <c r="AB46" i="128" s="1"/>
  <c r="AY90" i="128"/>
  <c r="AB90" i="128" s="1"/>
  <c r="BA11" i="128"/>
  <c r="AM21" i="131" s="1"/>
  <c r="AZ11" i="128"/>
  <c r="AL21" i="131" s="1"/>
  <c r="AY45" i="128"/>
  <c r="AB45" i="128" s="1"/>
  <c r="AY3" i="128"/>
  <c r="BA96" i="128"/>
  <c r="AZ112" i="128"/>
  <c r="AZ103" i="128"/>
  <c r="BA125" i="128"/>
  <c r="BA60" i="128"/>
  <c r="AZ74" i="128"/>
  <c r="BA72" i="128"/>
  <c r="BA75" i="128"/>
  <c r="AZ48" i="128"/>
  <c r="AZ129" i="128"/>
  <c r="AZ108" i="128"/>
  <c r="BA27" i="128"/>
  <c r="AM24" i="131" s="1"/>
  <c r="BA130" i="128"/>
  <c r="AZ6" i="128"/>
  <c r="AL20" i="131" s="1"/>
  <c r="BA6" i="128"/>
  <c r="AM20" i="131" s="1"/>
  <c r="BA84" i="128"/>
  <c r="AY49" i="128"/>
  <c r="AB49" i="128" s="1"/>
  <c r="AZ76" i="128"/>
  <c r="AZ43" i="128"/>
  <c r="AY114" i="128"/>
  <c r="AB114" i="128" s="1"/>
  <c r="AZ44" i="128"/>
  <c r="BA78" i="128"/>
  <c r="BA14" i="128"/>
  <c r="AM25" i="131" s="1"/>
  <c r="BA82" i="128"/>
  <c r="BA4" i="128"/>
  <c r="AM12" i="131" s="1"/>
  <c r="AZ93" i="128"/>
  <c r="AZ80" i="128"/>
  <c r="AZ81" i="128"/>
  <c r="BA126" i="128"/>
  <c r="AZ53" i="128"/>
  <c r="AY70" i="128"/>
  <c r="AB70" i="128" s="1"/>
  <c r="BA64" i="128"/>
  <c r="AZ118" i="128"/>
  <c r="BA29" i="128"/>
  <c r="AM19" i="131" s="1"/>
  <c r="AZ29" i="128"/>
  <c r="AL19" i="131" s="1"/>
  <c r="AY17" i="128"/>
  <c r="AY104" i="128"/>
  <c r="AB104" i="128" s="1"/>
  <c r="AZ128" i="128"/>
  <c r="BA51" i="128"/>
  <c r="AY36" i="128"/>
  <c r="AB36" i="128" s="1"/>
  <c r="AY9" i="128"/>
  <c r="AZ99" i="128"/>
  <c r="AY107" i="128"/>
  <c r="AB107" i="128" s="1"/>
  <c r="BA109" i="128"/>
  <c r="BA67" i="128"/>
  <c r="AZ85" i="128"/>
  <c r="AY41" i="128"/>
  <c r="AB41" i="128" s="1"/>
  <c r="BA59" i="128"/>
  <c r="BA22" i="128"/>
  <c r="AM28" i="131" s="1"/>
  <c r="AZ30" i="128"/>
  <c r="AL22" i="131" s="1"/>
  <c r="AY42" i="128"/>
  <c r="AB42" i="128" s="1"/>
  <c r="BA12" i="128"/>
  <c r="AM14" i="131" s="1"/>
  <c r="AY113" i="128"/>
  <c r="AB113" i="128" s="1"/>
  <c r="AY62" i="128"/>
  <c r="AB62" i="128" s="1"/>
  <c r="BA62" i="128"/>
  <c r="BA23" i="128"/>
  <c r="AM10" i="131" s="1"/>
  <c r="AY106" i="128"/>
  <c r="AB106" i="128" s="1"/>
  <c r="AZ100" i="128"/>
  <c r="AY65" i="128"/>
  <c r="AB65" i="128" s="1"/>
  <c r="AZ121" i="128"/>
  <c r="AZ52" i="128"/>
  <c r="BA71" i="128"/>
  <c r="AY32" i="128"/>
  <c r="AB32" i="128" s="1"/>
  <c r="AY15" i="128"/>
  <c r="BA95" i="128"/>
  <c r="BA26" i="128"/>
  <c r="AM16" i="131" s="1"/>
  <c r="AY26" i="128"/>
  <c r="BA127" i="128"/>
  <c r="AZ13" i="128"/>
  <c r="AL3" i="131" s="1"/>
  <c r="AZ124" i="128"/>
  <c r="AY5" i="128"/>
  <c r="BA73" i="128"/>
  <c r="AY110" i="128"/>
  <c r="AB110" i="128" s="1"/>
  <c r="AZ87" i="128"/>
  <c r="AZ83" i="128"/>
  <c r="BA24" i="128"/>
  <c r="AM26" i="131" s="1"/>
  <c r="AY79" i="128"/>
  <c r="AB79" i="128" s="1"/>
  <c r="AZ63" i="128"/>
  <c r="BA57" i="128"/>
  <c r="AZ54" i="128"/>
  <c r="AZ33" i="128"/>
  <c r="AY47" i="128"/>
  <c r="AB47" i="128" s="1"/>
  <c r="AY31" i="128"/>
  <c r="BA19" i="128"/>
  <c r="AM29" i="131" s="1"/>
  <c r="BA58" i="128"/>
  <c r="AY117" i="128"/>
  <c r="AB117" i="128" s="1"/>
  <c r="BA55" i="128"/>
  <c r="AY119" i="128"/>
  <c r="AB119" i="128" s="1"/>
  <c r="BA119" i="128"/>
  <c r="AY77" i="128"/>
  <c r="AB77" i="128" s="1"/>
  <c r="AZ38" i="128"/>
  <c r="BA94" i="128"/>
  <c r="BA46" i="128"/>
  <c r="BA90" i="128"/>
  <c r="AZ45" i="128"/>
  <c r="AZ3" i="128"/>
  <c r="AL6" i="131" s="1"/>
  <c r="AY96" i="128"/>
  <c r="AB96" i="128" s="1"/>
  <c r="BA91" i="128"/>
  <c r="BA88" i="128"/>
  <c r="BA105" i="128"/>
  <c r="BA35" i="128"/>
  <c r="AY130" i="128"/>
  <c r="AB130" i="128" s="1"/>
  <c r="AY6" i="128"/>
  <c r="AY84" i="128"/>
  <c r="AB84" i="128" s="1"/>
  <c r="BA98" i="128"/>
  <c r="AZ49" i="128"/>
  <c r="AY43" i="128"/>
  <c r="AB43" i="128" s="1"/>
  <c r="BA115" i="128"/>
  <c r="AZ114" i="128"/>
  <c r="AY89" i="128"/>
  <c r="AB89" i="128" s="1"/>
  <c r="AY44" i="128"/>
  <c r="AB44" i="128" s="1"/>
  <c r="BA44" i="128"/>
  <c r="BA97" i="128"/>
  <c r="AZ89" i="128"/>
  <c r="AZ78" i="128"/>
  <c r="AZ14" i="128"/>
  <c r="AL25" i="131" s="1"/>
  <c r="BA122" i="128"/>
  <c r="BA93" i="128"/>
  <c r="AY80" i="128"/>
  <c r="AB80" i="128" s="1"/>
  <c r="AY53" i="128"/>
  <c r="AB53" i="128" s="1"/>
  <c r="AY64" i="128"/>
  <c r="AB64" i="128" s="1"/>
  <c r="AY118" i="128"/>
  <c r="AB118" i="128" s="1"/>
  <c r="BA17" i="128"/>
  <c r="AM8" i="131" s="1"/>
  <c r="BA104" i="128"/>
  <c r="AY67" i="128"/>
  <c r="AB67" i="128" s="1"/>
  <c r="BA85" i="128"/>
  <c r="AY30" i="128"/>
  <c r="BA42" i="128"/>
  <c r="BA113" i="128"/>
  <c r="AY10" i="128"/>
  <c r="BA34" i="128"/>
  <c r="AY71" i="128"/>
  <c r="AB71" i="128" s="1"/>
  <c r="AZ8" i="128"/>
  <c r="AL18" i="131" s="1"/>
  <c r="AZ26" i="128"/>
  <c r="AL16" i="131" s="1"/>
  <c r="AZ69" i="128"/>
  <c r="BA124" i="128"/>
  <c r="BA5" i="128"/>
  <c r="AM11" i="131" s="1"/>
  <c r="BA111" i="128"/>
  <c r="AY83" i="128"/>
  <c r="AB83" i="128" s="1"/>
  <c r="BA79" i="128"/>
  <c r="AY57" i="128"/>
  <c r="AB57" i="128" s="1"/>
  <c r="BA33" i="128"/>
  <c r="AZ19" i="128"/>
  <c r="AL29" i="131" s="1"/>
  <c r="AZ28" i="128"/>
  <c r="AL17" i="131" s="1"/>
  <c r="AY55" i="128"/>
  <c r="AB55" i="128" s="1"/>
  <c r="AZ66" i="128"/>
  <c r="AY94" i="128"/>
  <c r="AB94" i="128" s="1"/>
  <c r="AZ96" i="128"/>
  <c r="BA112" i="128"/>
  <c r="AY125" i="128"/>
  <c r="AB125" i="128" s="1"/>
  <c r="AZ88" i="128"/>
  <c r="BA74" i="128"/>
  <c r="AZ75" i="128"/>
  <c r="AY129" i="128"/>
  <c r="AB129" i="128" s="1"/>
  <c r="AY108" i="128"/>
  <c r="AB108" i="128" s="1"/>
  <c r="AZ35" i="128"/>
  <c r="AZ130" i="128"/>
  <c r="AZ115" i="128"/>
  <c r="AY97" i="128"/>
  <c r="AB97" i="128" s="1"/>
  <c r="AY78" i="128"/>
  <c r="AB78" i="128" s="1"/>
  <c r="AY20" i="128"/>
  <c r="AZ82" i="128"/>
  <c r="AZ122" i="128"/>
  <c r="AY93" i="128"/>
  <c r="AB93" i="128" s="1"/>
  <c r="AY37" i="128"/>
  <c r="AB37" i="128" s="1"/>
  <c r="BA80" i="128"/>
  <c r="AY25" i="128"/>
  <c r="AZ101" i="128"/>
  <c r="BA50" i="128"/>
  <c r="BA102" i="128"/>
  <c r="AZ39" i="128"/>
  <c r="BA36" i="128"/>
  <c r="AZ9" i="128"/>
  <c r="AL27" i="131" s="1"/>
  <c r="BA61" i="128"/>
  <c r="AZ67" i="128"/>
  <c r="BA7" i="128"/>
  <c r="AM15" i="131" s="1"/>
  <c r="AY23" i="128"/>
  <c r="AZ10" i="128"/>
  <c r="AL13" i="131" s="1"/>
  <c r="AZ65" i="128"/>
  <c r="AY121" i="128"/>
  <c r="AB121" i="128" s="1"/>
  <c r="BA52" i="128"/>
  <c r="BA32" i="128"/>
  <c r="AZ95" i="128"/>
  <c r="AZ127" i="128"/>
  <c r="AY56" i="128"/>
  <c r="AB56" i="128" s="1"/>
  <c r="AZ73" i="128"/>
  <c r="BA110" i="128"/>
  <c r="AY87" i="128"/>
  <c r="AB87" i="128" s="1"/>
  <c r="AY24" i="128"/>
  <c r="AZ57" i="128"/>
  <c r="AY92" i="128"/>
  <c r="AB92" i="128" s="1"/>
  <c r="AY33" i="128"/>
  <c r="AB33" i="128" s="1"/>
  <c r="BA18" i="128"/>
  <c r="AM23" i="131" s="1"/>
  <c r="BA16" i="128"/>
  <c r="AM9" i="131" s="1"/>
  <c r="BA28" i="128"/>
  <c r="AM17" i="131" s="1"/>
  <c r="BA77" i="128"/>
  <c r="BA38" i="128"/>
  <c r="AZ90" i="128"/>
  <c r="BA45" i="128"/>
  <c r="AY112" i="128"/>
  <c r="AB112" i="128" s="1"/>
  <c r="AZ125" i="128"/>
  <c r="AY74" i="128"/>
  <c r="AB74" i="128" s="1"/>
  <c r="AY75" i="128"/>
  <c r="AB75" i="128" s="1"/>
  <c r="BA129" i="128"/>
  <c r="BA108" i="128"/>
  <c r="AY27" i="128"/>
  <c r="AZ84" i="128"/>
  <c r="AY98" i="128"/>
  <c r="AB98" i="128" s="1"/>
  <c r="AY76" i="128"/>
  <c r="AB76" i="128" s="1"/>
  <c r="BA114" i="128"/>
  <c r="AZ97" i="128"/>
  <c r="AZ68" i="128"/>
  <c r="AZ4" i="128"/>
  <c r="AL12" i="131" s="1"/>
  <c r="BA81" i="128"/>
  <c r="BA101" i="128"/>
  <c r="BA70" i="128"/>
  <c r="AZ102" i="128"/>
  <c r="BA39" i="128"/>
  <c r="BA99" i="128"/>
  <c r="AY85" i="128"/>
  <c r="AB85" i="128" s="1"/>
  <c r="BA106" i="128"/>
  <c r="BA121" i="128"/>
  <c r="AZ71" i="128"/>
  <c r="AY69" i="128"/>
  <c r="AB69" i="128" s="1"/>
  <c r="AY124" i="128"/>
  <c r="AB124" i="128" s="1"/>
  <c r="AY73" i="128"/>
  <c r="AB73" i="128" s="1"/>
  <c r="AZ24" i="128"/>
  <c r="AL26" i="131" s="1"/>
  <c r="BA47" i="128"/>
  <c r="AY28" i="128"/>
  <c r="AY38" i="128"/>
  <c r="AB38" i="128" s="1"/>
  <c r="BA3" i="128"/>
  <c r="AM6" i="131" s="1"/>
  <c r="BA103" i="128"/>
  <c r="AZ60" i="128"/>
  <c r="BA48" i="128"/>
  <c r="AY35" i="128"/>
  <c r="AB35" i="128" s="1"/>
  <c r="BA76" i="128"/>
  <c r="BA68" i="128"/>
  <c r="AZ37" i="128"/>
  <c r="AY101" i="128"/>
  <c r="AB101" i="128" s="1"/>
  <c r="AY50" i="128"/>
  <c r="AB50" i="128" s="1"/>
  <c r="AY128" i="128"/>
  <c r="AB128" i="128" s="1"/>
  <c r="AZ107" i="128"/>
  <c r="AZ41" i="128"/>
  <c r="AY7" i="128"/>
  <c r="AY34" i="128"/>
  <c r="AB34" i="128" s="1"/>
  <c r="BA40" i="128"/>
  <c r="BA69" i="128"/>
  <c r="BA56" i="128"/>
  <c r="AY54" i="128"/>
  <c r="AB54" i="128" s="1"/>
  <c r="AZ18" i="128"/>
  <c r="AL23" i="131" s="1"/>
  <c r="AY21" i="128"/>
  <c r="AZ16" i="128"/>
  <c r="AL9" i="131" s="1"/>
  <c r="AZ55" i="128"/>
  <c r="AY11" i="128"/>
  <c r="AY91" i="128"/>
  <c r="AB91" i="128" s="1"/>
  <c r="AY60" i="128"/>
  <c r="AB60" i="128" s="1"/>
  <c r="AY48" i="128"/>
  <c r="AB48" i="128" s="1"/>
  <c r="AZ27" i="128"/>
  <c r="AL24" i="131" s="1"/>
  <c r="BA43" i="128"/>
  <c r="BA89" i="128"/>
  <c r="AY68" i="128"/>
  <c r="AB68" i="128" s="1"/>
  <c r="AY82" i="128"/>
  <c r="AB82" i="128" s="1"/>
  <c r="AZ123" i="128"/>
  <c r="BA116" i="128"/>
  <c r="AZ50" i="128"/>
  <c r="AZ17" i="128"/>
  <c r="AL8" i="131" s="1"/>
  <c r="AZ36" i="128"/>
  <c r="AY109" i="128"/>
  <c r="AB109" i="128" s="1"/>
  <c r="AZ59" i="128"/>
  <c r="AZ62" i="128"/>
  <c r="AY52" i="128"/>
  <c r="AB52" i="128" s="1"/>
  <c r="AZ32" i="128"/>
  <c r="AY120" i="128"/>
  <c r="AB120" i="128" s="1"/>
  <c r="AZ5" i="128"/>
  <c r="AL11" i="131" s="1"/>
  <c r="AZ110" i="128"/>
  <c r="BA63" i="128"/>
  <c r="BA54" i="128"/>
  <c r="AZ58" i="128"/>
  <c r="AZ119" i="128"/>
  <c r="AZ94" i="128"/>
  <c r="AZ91" i="128"/>
  <c r="AY88" i="128"/>
  <c r="AB88" i="128" s="1"/>
  <c r="AZ72" i="128"/>
  <c r="AZ105" i="128"/>
  <c r="AZ98" i="128"/>
  <c r="AZ20" i="128"/>
  <c r="AL5" i="131" s="1"/>
  <c r="AY122" i="128"/>
  <c r="AB122" i="128" s="1"/>
  <c r="AY123" i="128"/>
  <c r="AB123" i="128" s="1"/>
  <c r="AZ25" i="128"/>
  <c r="AL30" i="131" s="1"/>
  <c r="AZ116" i="128"/>
  <c r="AY102" i="128"/>
  <c r="AB102" i="128" s="1"/>
  <c r="AZ104" i="128"/>
  <c r="AY51" i="128"/>
  <c r="AB51" i="128" s="1"/>
  <c r="AY61" i="128"/>
  <c r="AB61" i="128" s="1"/>
  <c r="AZ109" i="128"/>
  <c r="AY59" i="128"/>
  <c r="AB59" i="128" s="1"/>
  <c r="AY100" i="128"/>
  <c r="AB100" i="128" s="1"/>
  <c r="BA8" i="128"/>
  <c r="AM18" i="131" s="1"/>
  <c r="AZ120" i="128"/>
  <c r="AY111" i="128"/>
  <c r="AB111" i="128" s="1"/>
  <c r="BA83" i="128"/>
  <c r="AZ86" i="128"/>
  <c r="AZ92" i="128"/>
  <c r="AZ47" i="128"/>
  <c r="AY58" i="128"/>
  <c r="AB58" i="128" s="1"/>
  <c r="AZ117" i="128"/>
  <c r="AY66" i="128"/>
  <c r="AB66" i="128" s="1"/>
  <c r="AZ46" i="128"/>
  <c r="AY103" i="128"/>
  <c r="AB103" i="128" s="1"/>
  <c r="AY72" i="128"/>
  <c r="AB72" i="128" s="1"/>
  <c r="AY105" i="128"/>
  <c r="AB105" i="128" s="1"/>
  <c r="BA49" i="128"/>
  <c r="AY115" i="128"/>
  <c r="AB115" i="128" s="1"/>
  <c r="AI78" i="128"/>
  <c r="AH14" i="128"/>
  <c r="AI122" i="128"/>
  <c r="AI123" i="128"/>
  <c r="P123" i="128" s="1"/>
  <c r="AI37" i="128"/>
  <c r="AI126" i="128"/>
  <c r="P126" i="128" s="1"/>
  <c r="AH116" i="128"/>
  <c r="AI50" i="128"/>
  <c r="P50" i="128" s="1"/>
  <c r="AI104" i="128"/>
  <c r="AH39" i="128"/>
  <c r="AI9" i="128"/>
  <c r="AI107" i="128"/>
  <c r="P107" i="128" s="1"/>
  <c r="AI109" i="128"/>
  <c r="AH67" i="128"/>
  <c r="AH85" i="128"/>
  <c r="AI7" i="128"/>
  <c r="AI62" i="128"/>
  <c r="AI100" i="128"/>
  <c r="P100" i="128" s="1"/>
  <c r="AH10" i="128"/>
  <c r="AI65" i="128"/>
  <c r="P65" i="128" s="1"/>
  <c r="AH121" i="128"/>
  <c r="AH52" i="128"/>
  <c r="AH71" i="128"/>
  <c r="AH15" i="128"/>
  <c r="AI95" i="128"/>
  <c r="AI69" i="128"/>
  <c r="P69" i="128" s="1"/>
  <c r="AI127" i="128"/>
  <c r="AI124" i="128"/>
  <c r="P124" i="128" s="1"/>
  <c r="AI56" i="128"/>
  <c r="AH73" i="128"/>
  <c r="AH111" i="128"/>
  <c r="AI87" i="128"/>
  <c r="P87" i="128" s="1"/>
  <c r="AI79" i="128"/>
  <c r="AI63" i="128"/>
  <c r="AH57" i="128"/>
  <c r="AI54" i="128"/>
  <c r="P54" i="128" s="1"/>
  <c r="AI92" i="128"/>
  <c r="AH33" i="128"/>
  <c r="AH58" i="128"/>
  <c r="AH117" i="128"/>
  <c r="AI119" i="128"/>
  <c r="AI66" i="128"/>
  <c r="P66" i="128" s="1"/>
  <c r="AI77" i="128"/>
  <c r="AI46" i="128"/>
  <c r="P46" i="128" s="1"/>
  <c r="AH90" i="128"/>
  <c r="AI45" i="128"/>
  <c r="P45" i="128" s="1"/>
  <c r="AH3" i="128"/>
  <c r="AI91" i="128"/>
  <c r="P91" i="128" s="1"/>
  <c r="AH103" i="128"/>
  <c r="AH74" i="128"/>
  <c r="AI105" i="128"/>
  <c r="AH35" i="128"/>
  <c r="AH6" i="128"/>
  <c r="AH98" i="128"/>
  <c r="AH76" i="128"/>
  <c r="AH115" i="128"/>
  <c r="AI89" i="128"/>
  <c r="AI44" i="128"/>
  <c r="P44" i="128" s="1"/>
  <c r="AH82" i="128"/>
  <c r="AI4" i="128"/>
  <c r="AI93" i="128"/>
  <c r="AH80" i="128"/>
  <c r="AI81" i="128"/>
  <c r="AH101" i="128"/>
  <c r="AH53" i="128"/>
  <c r="AI70" i="128"/>
  <c r="AH64" i="128"/>
  <c r="AH118" i="128"/>
  <c r="AI102" i="128"/>
  <c r="AI128" i="128"/>
  <c r="P128" i="128" s="1"/>
  <c r="AI51" i="128"/>
  <c r="AI36" i="128"/>
  <c r="AI61" i="128"/>
  <c r="AI99" i="128"/>
  <c r="P99" i="128" s="1"/>
  <c r="AH41" i="128"/>
  <c r="AH59" i="128"/>
  <c r="AI42" i="128"/>
  <c r="AI12" i="128"/>
  <c r="AI113" i="128"/>
  <c r="AI106" i="128"/>
  <c r="P106" i="128" s="1"/>
  <c r="AH34" i="128"/>
  <c r="AI40" i="128"/>
  <c r="AI8" i="128"/>
  <c r="AI32" i="128"/>
  <c r="AH120" i="128"/>
  <c r="AH13" i="128"/>
  <c r="AH5" i="128"/>
  <c r="AH110" i="128"/>
  <c r="AI83" i="128"/>
  <c r="AH86" i="128"/>
  <c r="AH47" i="128"/>
  <c r="AI16" i="128"/>
  <c r="AH55" i="128"/>
  <c r="AH38" i="128"/>
  <c r="AI94" i="128"/>
  <c r="AI11" i="128"/>
  <c r="AH96" i="128"/>
  <c r="AH112" i="128"/>
  <c r="AH125" i="128"/>
  <c r="AI88" i="128"/>
  <c r="P88" i="128" s="1"/>
  <c r="AH60" i="128"/>
  <c r="AH72" i="128"/>
  <c r="AI75" i="128"/>
  <c r="AH48" i="128"/>
  <c r="AH129" i="128"/>
  <c r="AI108" i="128"/>
  <c r="P108" i="128" s="1"/>
  <c r="AI130" i="128"/>
  <c r="AH84" i="128"/>
  <c r="AH49" i="128"/>
  <c r="AI43" i="128"/>
  <c r="P43" i="128" s="1"/>
  <c r="AI114" i="128"/>
  <c r="AI68" i="128"/>
  <c r="P68" i="128" s="1"/>
  <c r="AI97" i="128"/>
  <c r="AI82" i="128"/>
  <c r="P82" i="128" s="1"/>
  <c r="AH37" i="128"/>
  <c r="AI53" i="128"/>
  <c r="P53" i="128" s="1"/>
  <c r="AH102" i="128"/>
  <c r="AH51" i="128"/>
  <c r="AH107" i="128"/>
  <c r="AI85" i="128"/>
  <c r="P85" i="128" s="1"/>
  <c r="AH113" i="128"/>
  <c r="AH100" i="128"/>
  <c r="AH65" i="128"/>
  <c r="AI52" i="128"/>
  <c r="P52" i="128" s="1"/>
  <c r="AH95" i="128"/>
  <c r="AH127" i="128"/>
  <c r="AH124" i="128"/>
  <c r="AI111" i="128"/>
  <c r="P111" i="128" s="1"/>
  <c r="AH83" i="128"/>
  <c r="AI86" i="128"/>
  <c r="P86" i="128" s="1"/>
  <c r="AH54" i="128"/>
  <c r="AI47" i="128"/>
  <c r="AI55" i="128"/>
  <c r="AH77" i="128"/>
  <c r="AH46" i="128"/>
  <c r="AH45" i="128"/>
  <c r="AI112" i="128"/>
  <c r="AH75" i="128"/>
  <c r="AH130" i="128"/>
  <c r="AI49" i="128"/>
  <c r="AH114" i="128"/>
  <c r="AI14" i="128"/>
  <c r="AH4" i="128"/>
  <c r="AH81" i="128"/>
  <c r="AI101" i="128"/>
  <c r="AI64" i="128"/>
  <c r="P64" i="128" s="1"/>
  <c r="AI118" i="128"/>
  <c r="AI39" i="128"/>
  <c r="AH9" i="128"/>
  <c r="AH109" i="128"/>
  <c r="AH7" i="128"/>
  <c r="AH12" i="128"/>
  <c r="AI10" i="128"/>
  <c r="AI71" i="128"/>
  <c r="P71" i="128" s="1"/>
  <c r="AI15" i="128"/>
  <c r="AH56" i="128"/>
  <c r="AH87" i="128"/>
  <c r="AH92" i="128"/>
  <c r="AI117" i="128"/>
  <c r="AH94" i="128"/>
  <c r="AI3" i="128"/>
  <c r="AI103" i="128"/>
  <c r="AI60" i="128"/>
  <c r="AI72" i="128"/>
  <c r="P72" i="128" s="1"/>
  <c r="AI129" i="128"/>
  <c r="AI35" i="128"/>
  <c r="P35" i="128" s="1"/>
  <c r="AI98" i="128"/>
  <c r="AI115" i="128"/>
  <c r="P115" i="128" s="1"/>
  <c r="AH89" i="128"/>
  <c r="AG10" i="128"/>
  <c r="AG6" i="128"/>
  <c r="AG13" i="128"/>
  <c r="AG9" i="128"/>
  <c r="AG5" i="128"/>
  <c r="AG15" i="128"/>
  <c r="AG14" i="128"/>
  <c r="AG16" i="128"/>
  <c r="AG7" i="128"/>
  <c r="AG11" i="128"/>
  <c r="AH20" i="128"/>
  <c r="AG76" i="128"/>
  <c r="AG130" i="128"/>
  <c r="AG108" i="128"/>
  <c r="AG112" i="128"/>
  <c r="AG119" i="128"/>
  <c r="AI19" i="128"/>
  <c r="AG31" i="128"/>
  <c r="AG57" i="128"/>
  <c r="AG79" i="128"/>
  <c r="AG110" i="128"/>
  <c r="AI26" i="128"/>
  <c r="AI22" i="128"/>
  <c r="AG67" i="128"/>
  <c r="AH29" i="128"/>
  <c r="AG37" i="128"/>
  <c r="AG78" i="128"/>
  <c r="AG49" i="128"/>
  <c r="AG84" i="128"/>
  <c r="AG48" i="128"/>
  <c r="AG60" i="128"/>
  <c r="AG90" i="128"/>
  <c r="AH31" i="128"/>
  <c r="AG63" i="128"/>
  <c r="AG83" i="128"/>
  <c r="AG120" i="128"/>
  <c r="AG71" i="128"/>
  <c r="AG121" i="128"/>
  <c r="AG23" i="128"/>
  <c r="AH22" i="128"/>
  <c r="AG41" i="128"/>
  <c r="AG36" i="128"/>
  <c r="AG104" i="128"/>
  <c r="AG29" i="128"/>
  <c r="AG50" i="128"/>
  <c r="AG101" i="128"/>
  <c r="AG80" i="128"/>
  <c r="AG20" i="128"/>
  <c r="AH78" i="128"/>
  <c r="AI80" i="128"/>
  <c r="AH128" i="128"/>
  <c r="AI67" i="128"/>
  <c r="AH106" i="128"/>
  <c r="AH40" i="128"/>
  <c r="AI120" i="128"/>
  <c r="P120" i="128" s="1"/>
  <c r="AI5" i="128"/>
  <c r="AH79" i="128"/>
  <c r="AI33" i="128"/>
  <c r="AH119" i="128"/>
  <c r="AH11" i="128"/>
  <c r="AH88" i="128"/>
  <c r="AI84" i="128"/>
  <c r="AH44" i="128"/>
  <c r="AH123" i="128"/>
  <c r="AI116" i="128"/>
  <c r="P116" i="128" s="1"/>
  <c r="AH104" i="128"/>
  <c r="AH61" i="128"/>
  <c r="AH42" i="128"/>
  <c r="AI121" i="128"/>
  <c r="P121" i="128" s="1"/>
  <c r="AH69" i="128"/>
  <c r="AH63" i="128"/>
  <c r="AH66" i="128"/>
  <c r="AI96" i="128"/>
  <c r="P96" i="128" s="1"/>
  <c r="AI74" i="128"/>
  <c r="AH105" i="128"/>
  <c r="AI76" i="128"/>
  <c r="AH97" i="128"/>
  <c r="AG8" i="128"/>
  <c r="AG88" i="128"/>
  <c r="AG66" i="128"/>
  <c r="AH21" i="128"/>
  <c r="AG86" i="128"/>
  <c r="AG124" i="128"/>
  <c r="AG52" i="128"/>
  <c r="AI30" i="128"/>
  <c r="AG107" i="128"/>
  <c r="AH25" i="128"/>
  <c r="AG115" i="128"/>
  <c r="AG27" i="128"/>
  <c r="AG125" i="128"/>
  <c r="AG55" i="128"/>
  <c r="AG18" i="128"/>
  <c r="AG87" i="128"/>
  <c r="AG59" i="128"/>
  <c r="AG51" i="128"/>
  <c r="AG102" i="128"/>
  <c r="AI25" i="128"/>
  <c r="AG89" i="128"/>
  <c r="AH27" i="128"/>
  <c r="AG46" i="128"/>
  <c r="AI21" i="128"/>
  <c r="AG33" i="128"/>
  <c r="AG111" i="128"/>
  <c r="AG69" i="128"/>
  <c r="AG95" i="128"/>
  <c r="AG65" i="128"/>
  <c r="AG106" i="128"/>
  <c r="AG30" i="128"/>
  <c r="AG85" i="128"/>
  <c r="AG39" i="128"/>
  <c r="AG17" i="128"/>
  <c r="AG70" i="128"/>
  <c r="AG53" i="128"/>
  <c r="AI20" i="128"/>
  <c r="AI27" i="128"/>
  <c r="AG105" i="128"/>
  <c r="AG96" i="128"/>
  <c r="AG94" i="128"/>
  <c r="AG28" i="128"/>
  <c r="AG21" i="128"/>
  <c r="AI18" i="128"/>
  <c r="AG92" i="128"/>
  <c r="AH26" i="128"/>
  <c r="AI23" i="128"/>
  <c r="AH30" i="128"/>
  <c r="AG109" i="128"/>
  <c r="AI29" i="128"/>
  <c r="AG118" i="128"/>
  <c r="AG126" i="128"/>
  <c r="AG93" i="128"/>
  <c r="AH70" i="128"/>
  <c r="AI59" i="128"/>
  <c r="AH32" i="128"/>
  <c r="AI110" i="128"/>
  <c r="AH16" i="128"/>
  <c r="AH91" i="128"/>
  <c r="AH43" i="128"/>
  <c r="AH126" i="128"/>
  <c r="AH36" i="128"/>
  <c r="AH62" i="128"/>
  <c r="AI73" i="128"/>
  <c r="P73" i="128" s="1"/>
  <c r="AI90" i="128"/>
  <c r="AI48" i="128"/>
  <c r="P48" i="128" s="1"/>
  <c r="AH68" i="128"/>
  <c r="AG12" i="128"/>
  <c r="AG82" i="128"/>
  <c r="AG25" i="128"/>
  <c r="AG35" i="128"/>
  <c r="AI28" i="128"/>
  <c r="AI24" i="128"/>
  <c r="AH23" i="128"/>
  <c r="AI17" i="128"/>
  <c r="AG98" i="128"/>
  <c r="AG24" i="128"/>
  <c r="AG40" i="128"/>
  <c r="AG99" i="128"/>
  <c r="AG64" i="128"/>
  <c r="AG74" i="128"/>
  <c r="AG91" i="128"/>
  <c r="AG77" i="128"/>
  <c r="AI31" i="128"/>
  <c r="AH24" i="128"/>
  <c r="AG127" i="128"/>
  <c r="AG22" i="128"/>
  <c r="AG114" i="128"/>
  <c r="AG129" i="128"/>
  <c r="AG58" i="128"/>
  <c r="AG73" i="128"/>
  <c r="AG32" i="128"/>
  <c r="AG34" i="128"/>
  <c r="AG62" i="128"/>
  <c r="AG128" i="128"/>
  <c r="AG81" i="128"/>
  <c r="AG122" i="128"/>
  <c r="AH93" i="128"/>
  <c r="AH99" i="128"/>
  <c r="AI34" i="128"/>
  <c r="P34" i="128" s="1"/>
  <c r="AI13" i="128"/>
  <c r="AI57" i="128"/>
  <c r="P57" i="128" s="1"/>
  <c r="AI38" i="128"/>
  <c r="AH108" i="128"/>
  <c r="AH122" i="128"/>
  <c r="AH50" i="128"/>
  <c r="AI41" i="128"/>
  <c r="AH8" i="128"/>
  <c r="AI58" i="128"/>
  <c r="AI125" i="128"/>
  <c r="P125" i="128" s="1"/>
  <c r="AI6" i="128"/>
  <c r="AG4" i="128"/>
  <c r="AG44" i="128"/>
  <c r="AH18" i="128"/>
  <c r="AG72" i="128"/>
  <c r="AH19" i="128"/>
  <c r="AG56" i="128"/>
  <c r="AG42" i="128"/>
  <c r="AH17" i="128"/>
  <c r="AG123" i="128"/>
  <c r="AG97" i="128"/>
  <c r="AG75" i="128"/>
  <c r="AG103" i="128"/>
  <c r="AG45" i="128"/>
  <c r="AH28" i="128"/>
  <c r="AG19" i="128"/>
  <c r="AG54" i="128"/>
  <c r="AG26" i="128"/>
  <c r="AG100" i="128"/>
  <c r="AG113" i="128"/>
  <c r="AG116" i="128"/>
  <c r="AG68" i="128"/>
  <c r="AG43" i="128"/>
  <c r="AG3" i="128"/>
  <c r="AG38" i="128"/>
  <c r="AG117" i="128"/>
  <c r="AG47" i="128"/>
  <c r="AG61" i="128"/>
  <c r="P103" i="128" l="1"/>
  <c r="P39" i="128"/>
  <c r="P49" i="128"/>
  <c r="P47" i="128"/>
  <c r="P32" i="128"/>
  <c r="P40" i="128"/>
  <c r="P36" i="128"/>
  <c r="P70" i="128"/>
  <c r="P63" i="128"/>
  <c r="AS61" i="128"/>
  <c r="Z61" i="128"/>
  <c r="BK61" i="128"/>
  <c r="CC61" i="128"/>
  <c r="AJ61" i="128"/>
  <c r="BB61" i="128"/>
  <c r="BT61" i="128"/>
  <c r="AJ117" i="128"/>
  <c r="BK117" i="128"/>
  <c r="BB117" i="128"/>
  <c r="AS117" i="128"/>
  <c r="CC117" i="128"/>
  <c r="BT117" i="128"/>
  <c r="Z117" i="128"/>
  <c r="BB3" i="128"/>
  <c r="CC3" i="128"/>
  <c r="BT3" i="128"/>
  <c r="Z3" i="128"/>
  <c r="AS3" i="128"/>
  <c r="BK3" i="128"/>
  <c r="AJ3" i="128"/>
  <c r="T3" i="128" s="1"/>
  <c r="I6" i="131" s="1"/>
  <c r="S6" i="131"/>
  <c r="AJ68" i="128"/>
  <c r="BB68" i="128"/>
  <c r="BK68" i="128"/>
  <c r="Z68" i="128"/>
  <c r="BT68" i="128"/>
  <c r="AS68" i="128"/>
  <c r="CC68" i="128"/>
  <c r="BB113" i="128"/>
  <c r="BK113" i="128"/>
  <c r="CC113" i="128"/>
  <c r="AS113" i="128"/>
  <c r="Z113" i="128"/>
  <c r="AJ113" i="128"/>
  <c r="T113" i="128" s="1"/>
  <c r="BT113" i="128"/>
  <c r="BB26" i="128"/>
  <c r="BT26" i="128"/>
  <c r="BK26" i="128"/>
  <c r="S16" i="131"/>
  <c r="Z26" i="128"/>
  <c r="CC26" i="128"/>
  <c r="AJ26" i="128"/>
  <c r="T26" i="128" s="1"/>
  <c r="I16" i="131" s="1"/>
  <c r="AS26" i="128"/>
  <c r="AJ19" i="128"/>
  <c r="BT19" i="128"/>
  <c r="Z19" i="128"/>
  <c r="BB19" i="128"/>
  <c r="AS19" i="128"/>
  <c r="S29" i="131"/>
  <c r="CC19" i="128"/>
  <c r="BK19" i="128"/>
  <c r="BT45" i="128"/>
  <c r="AS45" i="128"/>
  <c r="Z45" i="128"/>
  <c r="CC45" i="128"/>
  <c r="AJ45" i="128"/>
  <c r="BB45" i="128"/>
  <c r="BK45" i="128"/>
  <c r="BB75" i="128"/>
  <c r="BK75" i="128"/>
  <c r="AJ75" i="128"/>
  <c r="BT75" i="128"/>
  <c r="AS75" i="128"/>
  <c r="CC75" i="128"/>
  <c r="Z75" i="128"/>
  <c r="BB123" i="128"/>
  <c r="Z123" i="128"/>
  <c r="BT123" i="128"/>
  <c r="CC123" i="128"/>
  <c r="AJ123" i="128"/>
  <c r="AS123" i="128"/>
  <c r="BK123" i="128"/>
  <c r="BK42" i="128"/>
  <c r="CC42" i="128"/>
  <c r="AJ42" i="128"/>
  <c r="BT42" i="128"/>
  <c r="Z42" i="128"/>
  <c r="AS42" i="128"/>
  <c r="BB42" i="128"/>
  <c r="T29" i="131"/>
  <c r="O19" i="128"/>
  <c r="T23" i="131"/>
  <c r="O18" i="128"/>
  <c r="AJ4" i="128"/>
  <c r="S12" i="131"/>
  <c r="AS4" i="128"/>
  <c r="Z4" i="128"/>
  <c r="CC4" i="128"/>
  <c r="BB4" i="128"/>
  <c r="BT4" i="128"/>
  <c r="BK4" i="128"/>
  <c r="T18" i="131"/>
  <c r="O8" i="128"/>
  <c r="R50" i="128"/>
  <c r="O50" i="128"/>
  <c r="O108" i="128"/>
  <c r="R108" i="128"/>
  <c r="O93" i="128"/>
  <c r="R93" i="128"/>
  <c r="AS81" i="128"/>
  <c r="BK81" i="128"/>
  <c r="Z81" i="128"/>
  <c r="CC81" i="128"/>
  <c r="AJ81" i="128"/>
  <c r="BB81" i="128"/>
  <c r="BT81" i="128"/>
  <c r="CC62" i="128"/>
  <c r="AJ62" i="128"/>
  <c r="BB62" i="128"/>
  <c r="Z62" i="128"/>
  <c r="BT62" i="128"/>
  <c r="AS62" i="128"/>
  <c r="BK62" i="128"/>
  <c r="BK32" i="128"/>
  <c r="AS32" i="128"/>
  <c r="BB32" i="128"/>
  <c r="BT32" i="128"/>
  <c r="Z32" i="128"/>
  <c r="CC32" i="128"/>
  <c r="AJ32" i="128"/>
  <c r="BT58" i="128"/>
  <c r="AJ58" i="128"/>
  <c r="Z58" i="128"/>
  <c r="AS58" i="128"/>
  <c r="BK58" i="128"/>
  <c r="BB58" i="128"/>
  <c r="CC58" i="128"/>
  <c r="AS114" i="128"/>
  <c r="BK114" i="128"/>
  <c r="BT114" i="128"/>
  <c r="BB114" i="128"/>
  <c r="CC114" i="128"/>
  <c r="Z114" i="128"/>
  <c r="AJ114" i="128"/>
  <c r="BT127" i="128"/>
  <c r="AJ127" i="128"/>
  <c r="AS127" i="128"/>
  <c r="BB127" i="128"/>
  <c r="Z127" i="128"/>
  <c r="BK127" i="128"/>
  <c r="CC127" i="128"/>
  <c r="U4" i="131"/>
  <c r="P31" i="128"/>
  <c r="J4" i="131" s="1"/>
  <c r="AJ91" i="128"/>
  <c r="AS91" i="128"/>
  <c r="BT91" i="128"/>
  <c r="BK91" i="128"/>
  <c r="CC91" i="128"/>
  <c r="BB91" i="128"/>
  <c r="Z91" i="128"/>
  <c r="BK64" i="128"/>
  <c r="CC64" i="128"/>
  <c r="BT64" i="128"/>
  <c r="BB64" i="128"/>
  <c r="AJ64" i="128"/>
  <c r="Z64" i="128"/>
  <c r="AS64" i="128"/>
  <c r="CC40" i="128"/>
  <c r="Z40" i="128"/>
  <c r="BK40" i="128"/>
  <c r="BB40" i="128"/>
  <c r="AJ40" i="128"/>
  <c r="AS40" i="128"/>
  <c r="BT40" i="128"/>
  <c r="BT98" i="128"/>
  <c r="BB98" i="128"/>
  <c r="BK98" i="128"/>
  <c r="CC98" i="128"/>
  <c r="AJ98" i="128"/>
  <c r="AS98" i="128"/>
  <c r="Z98" i="128"/>
  <c r="O23" i="128"/>
  <c r="T10" i="131"/>
  <c r="P28" i="128"/>
  <c r="J17" i="131" s="1"/>
  <c r="U17" i="131"/>
  <c r="Z25" i="128"/>
  <c r="BT25" i="128"/>
  <c r="CC25" i="128"/>
  <c r="AJ25" i="128"/>
  <c r="BK25" i="128"/>
  <c r="AS25" i="128"/>
  <c r="S30" i="131"/>
  <c r="BB25" i="128"/>
  <c r="Z12" i="128"/>
  <c r="S14" i="131"/>
  <c r="BT12" i="128"/>
  <c r="CC12" i="128"/>
  <c r="AS12" i="128"/>
  <c r="BK12" i="128"/>
  <c r="AJ12" i="128"/>
  <c r="BB12" i="128"/>
  <c r="O36" i="128"/>
  <c r="R36" i="128"/>
  <c r="R43" i="128"/>
  <c r="O43" i="128"/>
  <c r="T9" i="131"/>
  <c r="O16" i="128"/>
  <c r="R32" i="128"/>
  <c r="O32" i="128"/>
  <c r="R70" i="128"/>
  <c r="O70" i="128"/>
  <c r="CC126" i="128"/>
  <c r="BB126" i="128"/>
  <c r="BT126" i="128"/>
  <c r="AS126" i="128"/>
  <c r="AJ126" i="128"/>
  <c r="BK126" i="128"/>
  <c r="Z126" i="128"/>
  <c r="P29" i="128"/>
  <c r="J19" i="131" s="1"/>
  <c r="U19" i="131"/>
  <c r="O30" i="128"/>
  <c r="T22" i="131"/>
  <c r="T16" i="131"/>
  <c r="O26" i="128"/>
  <c r="U23" i="131"/>
  <c r="P18" i="128"/>
  <c r="J23" i="131" s="1"/>
  <c r="Z28" i="128"/>
  <c r="BT28" i="128"/>
  <c r="CC28" i="128"/>
  <c r="AS28" i="128"/>
  <c r="BK28" i="128"/>
  <c r="AJ28" i="128"/>
  <c r="BB28" i="128"/>
  <c r="S17" i="131"/>
  <c r="AJ96" i="128"/>
  <c r="AS96" i="128"/>
  <c r="BT96" i="128"/>
  <c r="CC96" i="128"/>
  <c r="BK96" i="128"/>
  <c r="BB96" i="128"/>
  <c r="Z96" i="128"/>
  <c r="P27" i="128"/>
  <c r="J24" i="131" s="1"/>
  <c r="U24" i="131"/>
  <c r="CC53" i="128"/>
  <c r="Z53" i="128"/>
  <c r="BB53" i="128"/>
  <c r="AJ53" i="128"/>
  <c r="BK53" i="128"/>
  <c r="BT53" i="128"/>
  <c r="AS53" i="128"/>
  <c r="BB17" i="128"/>
  <c r="BK17" i="128"/>
  <c r="BT17" i="128"/>
  <c r="Z17" i="128"/>
  <c r="CC17" i="128"/>
  <c r="S8" i="131"/>
  <c r="AS17" i="128"/>
  <c r="AJ17" i="128"/>
  <c r="BT85" i="128"/>
  <c r="BB85" i="128"/>
  <c r="BK85" i="128"/>
  <c r="CC85" i="128"/>
  <c r="AS85" i="128"/>
  <c r="AJ85" i="128"/>
  <c r="Z85" i="128"/>
  <c r="AJ106" i="128"/>
  <c r="BK106" i="128"/>
  <c r="Z106" i="128"/>
  <c r="CC106" i="128"/>
  <c r="AS106" i="128"/>
  <c r="BB106" i="128"/>
  <c r="BT106" i="128"/>
  <c r="AJ95" i="128"/>
  <c r="CC95" i="128"/>
  <c r="BT95" i="128"/>
  <c r="BB95" i="128"/>
  <c r="BK95" i="128"/>
  <c r="Z95" i="128"/>
  <c r="AS95" i="128"/>
  <c r="BT111" i="128"/>
  <c r="AJ111" i="128"/>
  <c r="CC111" i="128"/>
  <c r="BK111" i="128"/>
  <c r="Z111" i="128"/>
  <c r="BB111" i="128"/>
  <c r="AS111" i="128"/>
  <c r="P21" i="128"/>
  <c r="J31" i="131" s="1"/>
  <c r="U31" i="131"/>
  <c r="T24" i="131"/>
  <c r="O27" i="128"/>
  <c r="P25" i="128"/>
  <c r="J30" i="131" s="1"/>
  <c r="U30" i="131"/>
  <c r="CC51" i="128"/>
  <c r="AS51" i="128"/>
  <c r="AJ51" i="128"/>
  <c r="Z51" i="128"/>
  <c r="BK51" i="128"/>
  <c r="BB51" i="128"/>
  <c r="BT51" i="128"/>
  <c r="BB87" i="128"/>
  <c r="AS87" i="128"/>
  <c r="BT87" i="128"/>
  <c r="AJ87" i="128"/>
  <c r="Z87" i="128"/>
  <c r="CC87" i="128"/>
  <c r="BK87" i="128"/>
  <c r="BT55" i="128"/>
  <c r="AS55" i="128"/>
  <c r="BK55" i="128"/>
  <c r="BB55" i="128"/>
  <c r="AJ55" i="128"/>
  <c r="Z55" i="128"/>
  <c r="CC55" i="128"/>
  <c r="AS27" i="128"/>
  <c r="CC27" i="128"/>
  <c r="BB27" i="128"/>
  <c r="BK27" i="128"/>
  <c r="BT27" i="128"/>
  <c r="S24" i="131"/>
  <c r="Z27" i="128"/>
  <c r="AJ27" i="128"/>
  <c r="O25" i="128"/>
  <c r="T30" i="131"/>
  <c r="P30" i="128"/>
  <c r="J22" i="131" s="1"/>
  <c r="U22" i="131"/>
  <c r="BB124" i="128"/>
  <c r="BT124" i="128"/>
  <c r="Z124" i="128"/>
  <c r="AS124" i="128"/>
  <c r="BK124" i="128"/>
  <c r="CC124" i="128"/>
  <c r="AJ124" i="128"/>
  <c r="R21" i="128"/>
  <c r="H31" i="131" s="1"/>
  <c r="T31" i="131"/>
  <c r="O21" i="128"/>
  <c r="Z88" i="128"/>
  <c r="BK88" i="128"/>
  <c r="CC88" i="128"/>
  <c r="BT88" i="128"/>
  <c r="AJ88" i="128"/>
  <c r="AS88" i="128"/>
  <c r="BB88" i="128"/>
  <c r="R97" i="128"/>
  <c r="O97" i="128"/>
  <c r="R105" i="128"/>
  <c r="O105" i="128"/>
  <c r="R63" i="128"/>
  <c r="O63" i="128"/>
  <c r="R61" i="128"/>
  <c r="O61" i="128"/>
  <c r="R44" i="128"/>
  <c r="O44" i="128"/>
  <c r="O88" i="128"/>
  <c r="R88" i="128"/>
  <c r="O119" i="128"/>
  <c r="R119" i="128"/>
  <c r="O79" i="128"/>
  <c r="R79" i="128"/>
  <c r="O106" i="128"/>
  <c r="R106" i="128"/>
  <c r="O128" i="128"/>
  <c r="R128" i="128"/>
  <c r="R78" i="128"/>
  <c r="O78" i="128"/>
  <c r="CC80" i="128"/>
  <c r="AS80" i="128"/>
  <c r="Z80" i="128"/>
  <c r="BB80" i="128"/>
  <c r="BT80" i="128"/>
  <c r="BK80" i="128"/>
  <c r="AJ80" i="128"/>
  <c r="T80" i="128" s="1"/>
  <c r="AS50" i="128"/>
  <c r="AJ50" i="128"/>
  <c r="CC50" i="128"/>
  <c r="Z50" i="128"/>
  <c r="BK50" i="128"/>
  <c r="BB50" i="128"/>
  <c r="BT50" i="128"/>
  <c r="AJ104" i="128"/>
  <c r="AS104" i="128"/>
  <c r="CC104" i="128"/>
  <c r="BB104" i="128"/>
  <c r="BT104" i="128"/>
  <c r="BK104" i="128"/>
  <c r="Z104" i="128"/>
  <c r="AS41" i="128"/>
  <c r="BK41" i="128"/>
  <c r="BB41" i="128"/>
  <c r="CC41" i="128"/>
  <c r="AJ41" i="128"/>
  <c r="BT41" i="128"/>
  <c r="Z41" i="128"/>
  <c r="CC23" i="128"/>
  <c r="BT23" i="128"/>
  <c r="Z23" i="128"/>
  <c r="S10" i="131"/>
  <c r="BK23" i="128"/>
  <c r="AJ23" i="128"/>
  <c r="BB23" i="128"/>
  <c r="AS23" i="128"/>
  <c r="BB71" i="128"/>
  <c r="CC71" i="128"/>
  <c r="BK71" i="128"/>
  <c r="AS71" i="128"/>
  <c r="AJ71" i="128"/>
  <c r="Z71" i="128"/>
  <c r="BT71" i="128"/>
  <c r="AS83" i="128"/>
  <c r="BK83" i="128"/>
  <c r="CC83" i="128"/>
  <c r="Z83" i="128"/>
  <c r="BB83" i="128"/>
  <c r="BT83" i="128"/>
  <c r="AJ83" i="128"/>
  <c r="O31" i="128"/>
  <c r="T4" i="131"/>
  <c r="Z60" i="128"/>
  <c r="BK60" i="128"/>
  <c r="BT60" i="128"/>
  <c r="AS60" i="128"/>
  <c r="CC60" i="128"/>
  <c r="AJ60" i="128"/>
  <c r="T60" i="128" s="1"/>
  <c r="BB60" i="128"/>
  <c r="AJ84" i="128"/>
  <c r="BT84" i="128"/>
  <c r="BB84" i="128"/>
  <c r="AS84" i="128"/>
  <c r="CC84" i="128"/>
  <c r="Z84" i="128"/>
  <c r="BK84" i="128"/>
  <c r="Z78" i="128"/>
  <c r="AS78" i="128"/>
  <c r="BB78" i="128"/>
  <c r="CC78" i="128"/>
  <c r="AJ78" i="128"/>
  <c r="BT78" i="128"/>
  <c r="BK78" i="128"/>
  <c r="O29" i="128"/>
  <c r="T19" i="131"/>
  <c r="P22" i="128"/>
  <c r="J28" i="131" s="1"/>
  <c r="U28" i="131"/>
  <c r="Z110" i="128"/>
  <c r="AS110" i="128"/>
  <c r="CC110" i="128"/>
  <c r="BB110" i="128"/>
  <c r="BK110" i="128"/>
  <c r="BT110" i="128"/>
  <c r="AJ110" i="128"/>
  <c r="BT57" i="128"/>
  <c r="AJ57" i="128"/>
  <c r="BB57" i="128"/>
  <c r="Z57" i="128"/>
  <c r="AS57" i="128"/>
  <c r="BK57" i="128"/>
  <c r="CC57" i="128"/>
  <c r="P19" i="128"/>
  <c r="J29" i="131" s="1"/>
  <c r="U29" i="131"/>
  <c r="AJ112" i="128"/>
  <c r="BT112" i="128"/>
  <c r="BB112" i="128"/>
  <c r="AS112" i="128"/>
  <c r="BK112" i="128"/>
  <c r="CC112" i="128"/>
  <c r="Z112" i="128"/>
  <c r="AJ130" i="128"/>
  <c r="Z130" i="128"/>
  <c r="BK130" i="128"/>
  <c r="AS130" i="128"/>
  <c r="CC130" i="128"/>
  <c r="BB130" i="128"/>
  <c r="BT130" i="128"/>
  <c r="T5" i="131"/>
  <c r="O20" i="128"/>
  <c r="Z7" i="128"/>
  <c r="S15" i="131"/>
  <c r="AJ7" i="128"/>
  <c r="BT7" i="128"/>
  <c r="CC7" i="128"/>
  <c r="BB7" i="128"/>
  <c r="BK7" i="128"/>
  <c r="AS7" i="128"/>
  <c r="AJ14" i="128"/>
  <c r="Z14" i="128"/>
  <c r="CC14" i="128"/>
  <c r="BB14" i="128"/>
  <c r="S25" i="131"/>
  <c r="BT14" i="128"/>
  <c r="BK14" i="128"/>
  <c r="AS14" i="128"/>
  <c r="AJ5" i="128"/>
  <c r="S11" i="131"/>
  <c r="Z5" i="128"/>
  <c r="CC5" i="128"/>
  <c r="BB5" i="128"/>
  <c r="BK5" i="128"/>
  <c r="AS5" i="128"/>
  <c r="BT5" i="128"/>
  <c r="Z13" i="128"/>
  <c r="S3" i="131"/>
  <c r="BT13" i="128"/>
  <c r="CC13" i="128"/>
  <c r="BB13" i="128"/>
  <c r="AJ13" i="128"/>
  <c r="BK13" i="128"/>
  <c r="AS13" i="128"/>
  <c r="Z10" i="128"/>
  <c r="AJ10" i="128"/>
  <c r="BB10" i="128"/>
  <c r="AS10" i="128"/>
  <c r="BK10" i="128"/>
  <c r="S13" i="131"/>
  <c r="BT10" i="128"/>
  <c r="CC10" i="128"/>
  <c r="O94" i="128"/>
  <c r="R94" i="128"/>
  <c r="R92" i="128"/>
  <c r="O92" i="128"/>
  <c r="R56" i="128"/>
  <c r="O56" i="128"/>
  <c r="T14" i="131"/>
  <c r="O12" i="128"/>
  <c r="O109" i="128"/>
  <c r="R109" i="128"/>
  <c r="O81" i="128"/>
  <c r="R81" i="128"/>
  <c r="U25" i="131"/>
  <c r="P14" i="128"/>
  <c r="J25" i="131" s="1"/>
  <c r="O75" i="128"/>
  <c r="R75" i="128"/>
  <c r="R45" i="128"/>
  <c r="O45" i="128"/>
  <c r="O77" i="128"/>
  <c r="R77" i="128"/>
  <c r="O127" i="128"/>
  <c r="R127" i="128"/>
  <c r="R100" i="128"/>
  <c r="O100" i="128"/>
  <c r="O51" i="128"/>
  <c r="R51" i="128"/>
  <c r="R84" i="128"/>
  <c r="O84" i="128"/>
  <c r="R48" i="128"/>
  <c r="O48" i="128"/>
  <c r="O72" i="128"/>
  <c r="R72" i="128"/>
  <c r="O112" i="128"/>
  <c r="R112" i="128"/>
  <c r="U21" i="131"/>
  <c r="P11" i="128"/>
  <c r="J21" i="131" s="1"/>
  <c r="R38" i="128"/>
  <c r="O38" i="128"/>
  <c r="P16" i="128"/>
  <c r="J9" i="131" s="1"/>
  <c r="U9" i="131"/>
  <c r="O86" i="128"/>
  <c r="R86" i="128"/>
  <c r="R110" i="128"/>
  <c r="O110" i="128"/>
  <c r="T3" i="131"/>
  <c r="O13" i="128"/>
  <c r="P12" i="128"/>
  <c r="J14" i="131" s="1"/>
  <c r="U14" i="131"/>
  <c r="R59" i="128"/>
  <c r="O59" i="128"/>
  <c r="O118" i="128"/>
  <c r="R118" i="128"/>
  <c r="O101" i="128"/>
  <c r="R101" i="128"/>
  <c r="O80" i="128"/>
  <c r="R80" i="128"/>
  <c r="P4" i="128"/>
  <c r="J12" i="131" s="1"/>
  <c r="U12" i="131"/>
  <c r="O115" i="128"/>
  <c r="R115" i="128"/>
  <c r="R98" i="128"/>
  <c r="O98" i="128"/>
  <c r="O35" i="128"/>
  <c r="R35" i="128"/>
  <c r="O74" i="128"/>
  <c r="R74" i="128"/>
  <c r="O117" i="128"/>
  <c r="R117" i="128"/>
  <c r="R33" i="128"/>
  <c r="O33" i="128"/>
  <c r="O73" i="128"/>
  <c r="R73" i="128"/>
  <c r="T7" i="131"/>
  <c r="O15" i="128"/>
  <c r="O52" i="128"/>
  <c r="R52" i="128"/>
  <c r="U15" i="131"/>
  <c r="P7" i="128"/>
  <c r="J15" i="131" s="1"/>
  <c r="R67" i="128"/>
  <c r="O67" i="128"/>
  <c r="O39" i="128"/>
  <c r="R39" i="128"/>
  <c r="O14" i="128"/>
  <c r="T25" i="131"/>
  <c r="BE58" i="128"/>
  <c r="BE51" i="128"/>
  <c r="BE68" i="128"/>
  <c r="BE91" i="128"/>
  <c r="AB21" i="128"/>
  <c r="AK31" i="131"/>
  <c r="AK17" i="131"/>
  <c r="AB28" i="128"/>
  <c r="BE124" i="128"/>
  <c r="BE75" i="128"/>
  <c r="AK26" i="131"/>
  <c r="AB24" i="128"/>
  <c r="AB23" i="128"/>
  <c r="AK10" i="131"/>
  <c r="AK30" i="131"/>
  <c r="AB25" i="128"/>
  <c r="AK5" i="131"/>
  <c r="AB20" i="128"/>
  <c r="BE55" i="128"/>
  <c r="BE57" i="128"/>
  <c r="BE83" i="128"/>
  <c r="AK22" i="131"/>
  <c r="AB30" i="128"/>
  <c r="BE64" i="128"/>
  <c r="AB6" i="128"/>
  <c r="AK20" i="131"/>
  <c r="BE96" i="128"/>
  <c r="AK4" i="131"/>
  <c r="AB31" i="128"/>
  <c r="BE110" i="128"/>
  <c r="AB5" i="128"/>
  <c r="AK11" i="131"/>
  <c r="AK16" i="131"/>
  <c r="AB26" i="128"/>
  <c r="BE32" i="128"/>
  <c r="BE106" i="128"/>
  <c r="BE113" i="128"/>
  <c r="BE42" i="128"/>
  <c r="BE41" i="128"/>
  <c r="AB9" i="128"/>
  <c r="AK27" i="131"/>
  <c r="BE104" i="128"/>
  <c r="AK9" i="131"/>
  <c r="AB16" i="128"/>
  <c r="AB18" i="128"/>
  <c r="AK23" i="131"/>
  <c r="AB8" i="128"/>
  <c r="AK18" i="131"/>
  <c r="BE40" i="128"/>
  <c r="AK14" i="131"/>
  <c r="AB12" i="128"/>
  <c r="AK28" i="131"/>
  <c r="AB22" i="128"/>
  <c r="BE126" i="128"/>
  <c r="BE81" i="128"/>
  <c r="AB14" i="128"/>
  <c r="AK25" i="131"/>
  <c r="BW75" i="128"/>
  <c r="P21" i="131"/>
  <c r="BW127" i="128"/>
  <c r="P28" i="131"/>
  <c r="BW106" i="128"/>
  <c r="P14" i="131"/>
  <c r="BW80" i="128"/>
  <c r="BW50" i="128"/>
  <c r="P12" i="131"/>
  <c r="P29" i="131"/>
  <c r="P5" i="131"/>
  <c r="BW130" i="128"/>
  <c r="P23" i="131"/>
  <c r="BW57" i="128"/>
  <c r="P11" i="131"/>
  <c r="P7" i="131"/>
  <c r="BW32" i="128"/>
  <c r="BW40" i="128"/>
  <c r="P13" i="131"/>
  <c r="BW68" i="128"/>
  <c r="BW60" i="128"/>
  <c r="BW112" i="128"/>
  <c r="BW96" i="128"/>
  <c r="BW110" i="128"/>
  <c r="BW71" i="128"/>
  <c r="P10" i="131"/>
  <c r="P15" i="131"/>
  <c r="BW104" i="128"/>
  <c r="P8" i="131"/>
  <c r="BW81" i="128"/>
  <c r="AV95" i="128"/>
  <c r="AV62" i="128"/>
  <c r="AA30" i="128"/>
  <c r="AB22" i="131"/>
  <c r="AV104" i="128"/>
  <c r="AV117" i="128"/>
  <c r="AA22" i="128"/>
  <c r="AB28" i="131"/>
  <c r="AV111" i="128"/>
  <c r="AB20" i="131"/>
  <c r="AA6" i="128"/>
  <c r="AV124" i="128"/>
  <c r="AV114" i="128"/>
  <c r="AB24" i="131"/>
  <c r="AA27" i="128"/>
  <c r="AA11" i="128"/>
  <c r="AB21" i="131"/>
  <c r="AB31" i="131"/>
  <c r="AA21" i="128"/>
  <c r="AB23" i="131"/>
  <c r="AA18" i="128"/>
  <c r="AV87" i="128"/>
  <c r="AV40" i="128"/>
  <c r="AB13" i="131"/>
  <c r="AA10" i="128"/>
  <c r="BW10" i="128" s="1"/>
  <c r="AV50" i="128"/>
  <c r="AV126" i="128"/>
  <c r="AV80" i="128"/>
  <c r="AB25" i="131"/>
  <c r="AA14" i="128"/>
  <c r="AV68" i="128"/>
  <c r="AV60" i="128"/>
  <c r="AB11" i="131"/>
  <c r="AA5" i="128"/>
  <c r="AV42" i="128"/>
  <c r="AV123" i="128"/>
  <c r="AA20" i="128"/>
  <c r="AB5" i="131"/>
  <c r="AV75" i="128"/>
  <c r="AV91" i="128"/>
  <c r="AV83" i="128"/>
  <c r="AV110" i="128"/>
  <c r="AB16" i="131"/>
  <c r="AA26" i="128"/>
  <c r="AV51" i="128"/>
  <c r="AV53" i="128"/>
  <c r="BN98" i="128"/>
  <c r="BN88" i="128"/>
  <c r="BN81" i="128"/>
  <c r="AC26" i="128"/>
  <c r="AT16" i="131"/>
  <c r="AC9" i="128"/>
  <c r="AT27" i="131"/>
  <c r="AC29" i="128"/>
  <c r="AT19" i="131"/>
  <c r="AC27" i="128"/>
  <c r="AT24" i="131"/>
  <c r="BN96" i="128"/>
  <c r="AT31" i="131"/>
  <c r="AC21" i="128"/>
  <c r="BN124" i="128"/>
  <c r="BN40" i="128"/>
  <c r="AC12" i="128"/>
  <c r="AT14" i="131"/>
  <c r="AC4" i="128"/>
  <c r="AT12" i="131"/>
  <c r="AT23" i="131"/>
  <c r="AC18" i="128"/>
  <c r="AT11" i="131"/>
  <c r="AC5" i="128"/>
  <c r="AT3" i="131"/>
  <c r="AC13" i="128"/>
  <c r="AT7" i="131"/>
  <c r="AC15" i="128"/>
  <c r="BN113" i="128"/>
  <c r="AT30" i="131"/>
  <c r="AC25" i="128"/>
  <c r="BN114" i="128"/>
  <c r="AC6" i="128"/>
  <c r="AT20" i="131"/>
  <c r="BN75" i="128"/>
  <c r="BN58" i="128"/>
  <c r="BN106" i="128"/>
  <c r="BN62" i="128"/>
  <c r="AC30" i="128"/>
  <c r="AT22" i="131"/>
  <c r="BN51" i="128"/>
  <c r="AT8" i="131"/>
  <c r="AC17" i="128"/>
  <c r="BN53" i="128"/>
  <c r="BN80" i="128"/>
  <c r="AC14" i="128"/>
  <c r="AT25" i="131"/>
  <c r="BN78" i="128"/>
  <c r="BN60" i="128"/>
  <c r="BN91" i="128"/>
  <c r="AT4" i="131"/>
  <c r="AC31" i="128"/>
  <c r="BN87" i="128"/>
  <c r="AT28" i="131"/>
  <c r="AC22" i="128"/>
  <c r="BN41" i="128"/>
  <c r="BN104" i="128"/>
  <c r="BN123" i="128"/>
  <c r="CF106" i="128"/>
  <c r="CF53" i="128"/>
  <c r="CF84" i="128"/>
  <c r="CF117" i="128"/>
  <c r="CF124" i="128"/>
  <c r="CF104" i="128"/>
  <c r="CF68" i="128"/>
  <c r="CF60" i="128"/>
  <c r="Q21" i="131"/>
  <c r="CF111" i="128"/>
  <c r="Q12" i="131"/>
  <c r="CF98" i="128"/>
  <c r="CF57" i="128"/>
  <c r="CF83" i="128"/>
  <c r="CF62" i="128"/>
  <c r="Q27" i="131"/>
  <c r="Q8" i="131"/>
  <c r="Q5" i="131"/>
  <c r="Q20" i="131"/>
  <c r="CF88" i="128"/>
  <c r="Q17" i="131"/>
  <c r="Q4" i="131"/>
  <c r="Q3" i="131"/>
  <c r="CF32" i="128"/>
  <c r="CF64" i="128"/>
  <c r="CF126" i="128"/>
  <c r="CF114" i="128"/>
  <c r="Q24" i="131"/>
  <c r="CF91" i="128"/>
  <c r="Q31" i="131"/>
  <c r="Q7" i="131"/>
  <c r="Q10" i="131"/>
  <c r="CF113" i="128"/>
  <c r="CF51" i="128"/>
  <c r="CF116" i="128"/>
  <c r="BT47" i="128"/>
  <c r="Z47" i="128"/>
  <c r="CF47" i="128" s="1"/>
  <c r="BB47" i="128"/>
  <c r="AS47" i="128"/>
  <c r="CC47" i="128"/>
  <c r="BK47" i="128"/>
  <c r="AJ47" i="128"/>
  <c r="BK38" i="128"/>
  <c r="BB38" i="128"/>
  <c r="AS38" i="128"/>
  <c r="AJ38" i="128"/>
  <c r="CC38" i="128"/>
  <c r="Z38" i="128"/>
  <c r="BT38" i="128"/>
  <c r="BT43" i="128"/>
  <c r="Z43" i="128"/>
  <c r="BK43" i="128"/>
  <c r="AJ43" i="128"/>
  <c r="AS43" i="128"/>
  <c r="CC43" i="128"/>
  <c r="BB43" i="128"/>
  <c r="BK116" i="128"/>
  <c r="Z116" i="128"/>
  <c r="AJ116" i="128"/>
  <c r="BB116" i="128"/>
  <c r="CC116" i="128"/>
  <c r="BT116" i="128"/>
  <c r="AS116" i="128"/>
  <c r="BB100" i="128"/>
  <c r="Z100" i="128"/>
  <c r="AJ100" i="128"/>
  <c r="CC100" i="128"/>
  <c r="BT100" i="128"/>
  <c r="AS100" i="128"/>
  <c r="BK100" i="128"/>
  <c r="BK54" i="128"/>
  <c r="CC54" i="128"/>
  <c r="BT54" i="128"/>
  <c r="AS54" i="128"/>
  <c r="AJ54" i="128"/>
  <c r="T54" i="128" s="1"/>
  <c r="BB54" i="128"/>
  <c r="Z54" i="128"/>
  <c r="BE54" i="128" s="1"/>
  <c r="T17" i="131"/>
  <c r="O28" i="128"/>
  <c r="AS103" i="128"/>
  <c r="BK103" i="128"/>
  <c r="CC103" i="128"/>
  <c r="Z103" i="128"/>
  <c r="BE103" i="128" s="1"/>
  <c r="AJ103" i="128"/>
  <c r="BB103" i="128"/>
  <c r="BT103" i="128"/>
  <c r="AJ97" i="128"/>
  <c r="BT97" i="128"/>
  <c r="Z97" i="128"/>
  <c r="BN97" i="128" s="1"/>
  <c r="AS97" i="128"/>
  <c r="BB97" i="128"/>
  <c r="CC97" i="128"/>
  <c r="BK97" i="128"/>
  <c r="T8" i="131"/>
  <c r="O17" i="128"/>
  <c r="CC56" i="128"/>
  <c r="BB56" i="128"/>
  <c r="Z56" i="128"/>
  <c r="AV56" i="128" s="1"/>
  <c r="AS56" i="128"/>
  <c r="AJ56" i="128"/>
  <c r="BT56" i="128"/>
  <c r="BK56" i="128"/>
  <c r="Z72" i="128"/>
  <c r="CC72" i="128"/>
  <c r="BK72" i="128"/>
  <c r="AJ72" i="128"/>
  <c r="BT72" i="128"/>
  <c r="AS72" i="128"/>
  <c r="BB72" i="128"/>
  <c r="CC44" i="128"/>
  <c r="Z44" i="128"/>
  <c r="BB44" i="128"/>
  <c r="BT44" i="128"/>
  <c r="BK44" i="128"/>
  <c r="AS44" i="128"/>
  <c r="AJ44" i="128"/>
  <c r="U20" i="131"/>
  <c r="P6" i="128"/>
  <c r="J20" i="131" s="1"/>
  <c r="P58" i="128"/>
  <c r="P41" i="128"/>
  <c r="O122" i="128"/>
  <c r="R122" i="128"/>
  <c r="P38" i="128"/>
  <c r="U3" i="131"/>
  <c r="P13" i="128"/>
  <c r="J3" i="131" s="1"/>
  <c r="R99" i="128"/>
  <c r="O99" i="128"/>
  <c r="BB122" i="128"/>
  <c r="BT122" i="128"/>
  <c r="AS122" i="128"/>
  <c r="AJ122" i="128"/>
  <c r="CC122" i="128"/>
  <c r="BK122" i="128"/>
  <c r="Z122" i="128"/>
  <c r="AS128" i="128"/>
  <c r="BB128" i="128"/>
  <c r="BT128" i="128"/>
  <c r="BK128" i="128"/>
  <c r="AJ128" i="128"/>
  <c r="Z128" i="128"/>
  <c r="AV128" i="128" s="1"/>
  <c r="CC128" i="128"/>
  <c r="Z34" i="128"/>
  <c r="CC34" i="128"/>
  <c r="AS34" i="128"/>
  <c r="BB34" i="128"/>
  <c r="AJ34" i="128"/>
  <c r="BT34" i="128"/>
  <c r="BK34" i="128"/>
  <c r="AS73" i="128"/>
  <c r="AJ73" i="128"/>
  <c r="CC73" i="128"/>
  <c r="Z73" i="128"/>
  <c r="BT73" i="128"/>
  <c r="BK73" i="128"/>
  <c r="BB73" i="128"/>
  <c r="CC129" i="128"/>
  <c r="AS129" i="128"/>
  <c r="AJ129" i="128"/>
  <c r="BB129" i="128"/>
  <c r="BT129" i="128"/>
  <c r="BK129" i="128"/>
  <c r="Z129" i="128"/>
  <c r="BW129" i="128" s="1"/>
  <c r="Z22" i="128"/>
  <c r="AJ22" i="128"/>
  <c r="BK22" i="128"/>
  <c r="BT22" i="128"/>
  <c r="AS22" i="128"/>
  <c r="CC22" i="128"/>
  <c r="BB22" i="128"/>
  <c r="S28" i="131"/>
  <c r="T26" i="131"/>
  <c r="O24" i="128"/>
  <c r="BT77" i="128"/>
  <c r="BK77" i="128"/>
  <c r="AS77" i="128"/>
  <c r="Z77" i="128"/>
  <c r="AJ77" i="128"/>
  <c r="CC77" i="128"/>
  <c r="BB77" i="128"/>
  <c r="AJ74" i="128"/>
  <c r="Z74" i="128"/>
  <c r="BN74" i="128" s="1"/>
  <c r="AS74" i="128"/>
  <c r="BT74" i="128"/>
  <c r="CC74" i="128"/>
  <c r="BK74" i="128"/>
  <c r="BB74" i="128"/>
  <c r="BT99" i="128"/>
  <c r="AS99" i="128"/>
  <c r="AJ99" i="128"/>
  <c r="BB99" i="128"/>
  <c r="CC99" i="128"/>
  <c r="Z99" i="128"/>
  <c r="BK99" i="128"/>
  <c r="AS24" i="128"/>
  <c r="AJ24" i="128"/>
  <c r="CC24" i="128"/>
  <c r="S26" i="131"/>
  <c r="BT24" i="128"/>
  <c r="BK24" i="128"/>
  <c r="BB24" i="128"/>
  <c r="Z24" i="128"/>
  <c r="P17" i="128"/>
  <c r="J8" i="131" s="1"/>
  <c r="U8" i="131"/>
  <c r="U26" i="131"/>
  <c r="P24" i="128"/>
  <c r="J26" i="131" s="1"/>
  <c r="CC35" i="128"/>
  <c r="Z35" i="128"/>
  <c r="BE35" i="128" s="1"/>
  <c r="BB35" i="128"/>
  <c r="BK35" i="128"/>
  <c r="AJ35" i="128"/>
  <c r="BT35" i="128"/>
  <c r="AS35" i="128"/>
  <c r="AJ82" i="128"/>
  <c r="BB82" i="128"/>
  <c r="BK82" i="128"/>
  <c r="CC82" i="128"/>
  <c r="AS82" i="128"/>
  <c r="Z82" i="128"/>
  <c r="BT82" i="128"/>
  <c r="R68" i="128"/>
  <c r="O68" i="128"/>
  <c r="P90" i="128"/>
  <c r="R62" i="128"/>
  <c r="O62" i="128"/>
  <c r="O126" i="128"/>
  <c r="R126" i="128"/>
  <c r="R91" i="128"/>
  <c r="O91" i="128"/>
  <c r="P110" i="128"/>
  <c r="P59" i="128"/>
  <c r="BK93" i="128"/>
  <c r="AS93" i="128"/>
  <c r="BB93" i="128"/>
  <c r="CC93" i="128"/>
  <c r="AJ93" i="128"/>
  <c r="Z93" i="128"/>
  <c r="BT93" i="128"/>
  <c r="BB118" i="128"/>
  <c r="AS118" i="128"/>
  <c r="AJ118" i="128"/>
  <c r="CC118" i="128"/>
  <c r="Z118" i="128"/>
  <c r="BK118" i="128"/>
  <c r="BT118" i="128"/>
  <c r="AJ109" i="128"/>
  <c r="AS109" i="128"/>
  <c r="CC109" i="128"/>
  <c r="BK109" i="128"/>
  <c r="BT109" i="128"/>
  <c r="Z109" i="128"/>
  <c r="BB109" i="128"/>
  <c r="P23" i="128"/>
  <c r="J10" i="131" s="1"/>
  <c r="U10" i="131"/>
  <c r="BB92" i="128"/>
  <c r="AS92" i="128"/>
  <c r="BK92" i="128"/>
  <c r="CC92" i="128"/>
  <c r="Z92" i="128"/>
  <c r="BT92" i="128"/>
  <c r="AJ92" i="128"/>
  <c r="AJ21" i="128"/>
  <c r="CC21" i="128"/>
  <c r="BK21" i="128"/>
  <c r="AS21" i="128"/>
  <c r="BB21" i="128"/>
  <c r="S31" i="131"/>
  <c r="BT21" i="128"/>
  <c r="Z21" i="128"/>
  <c r="BT94" i="128"/>
  <c r="CC94" i="128"/>
  <c r="AS94" i="128"/>
  <c r="AJ94" i="128"/>
  <c r="Z94" i="128"/>
  <c r="AV94" i="128" s="1"/>
  <c r="BK94" i="128"/>
  <c r="BB94" i="128"/>
  <c r="BB105" i="128"/>
  <c r="AS105" i="128"/>
  <c r="BT105" i="128"/>
  <c r="Z105" i="128"/>
  <c r="BK105" i="128"/>
  <c r="AJ105" i="128"/>
  <c r="CC105" i="128"/>
  <c r="U5" i="131"/>
  <c r="P20" i="128"/>
  <c r="J5" i="131" s="1"/>
  <c r="AS70" i="128"/>
  <c r="BT70" i="128"/>
  <c r="BB70" i="128"/>
  <c r="CC70" i="128"/>
  <c r="AJ70" i="128"/>
  <c r="Z70" i="128"/>
  <c r="BK70" i="128"/>
  <c r="BT39" i="128"/>
  <c r="CC39" i="128"/>
  <c r="AJ39" i="128"/>
  <c r="AS39" i="128"/>
  <c r="BK39" i="128"/>
  <c r="Z39" i="128"/>
  <c r="BW39" i="128" s="1"/>
  <c r="BB39" i="128"/>
  <c r="AS30" i="128"/>
  <c r="BK30" i="128"/>
  <c r="BT30" i="128"/>
  <c r="AJ30" i="128"/>
  <c r="CC30" i="128"/>
  <c r="BB30" i="128"/>
  <c r="S22" i="131"/>
  <c r="Z30" i="128"/>
  <c r="BT65" i="128"/>
  <c r="AS65" i="128"/>
  <c r="AJ65" i="128"/>
  <c r="CC65" i="128"/>
  <c r="BK65" i="128"/>
  <c r="BB65" i="128"/>
  <c r="Z65" i="128"/>
  <c r="Z69" i="128"/>
  <c r="BT69" i="128"/>
  <c r="BB69" i="128"/>
  <c r="AS69" i="128"/>
  <c r="BK69" i="128"/>
  <c r="CC69" i="128"/>
  <c r="AJ69" i="128"/>
  <c r="AS33" i="128"/>
  <c r="AJ33" i="128"/>
  <c r="BT33" i="128"/>
  <c r="CC33" i="128"/>
  <c r="Z33" i="128"/>
  <c r="BK33" i="128"/>
  <c r="BB33" i="128"/>
  <c r="BB46" i="128"/>
  <c r="BK46" i="128"/>
  <c r="BT46" i="128"/>
  <c r="AJ46" i="128"/>
  <c r="AS46" i="128"/>
  <c r="CC46" i="128"/>
  <c r="Z46" i="128"/>
  <c r="AS89" i="128"/>
  <c r="BB89" i="128"/>
  <c r="BK89" i="128"/>
  <c r="AJ89" i="128"/>
  <c r="BT89" i="128"/>
  <c r="Z89" i="128"/>
  <c r="CC89" i="128"/>
  <c r="BB102" i="128"/>
  <c r="BT102" i="128"/>
  <c r="AS102" i="128"/>
  <c r="AJ102" i="128"/>
  <c r="Z102" i="128"/>
  <c r="CC102" i="128"/>
  <c r="BK102" i="128"/>
  <c r="Z59" i="128"/>
  <c r="AS59" i="128"/>
  <c r="BT59" i="128"/>
  <c r="AJ59" i="128"/>
  <c r="BB59" i="128"/>
  <c r="BK59" i="128"/>
  <c r="CC59" i="128"/>
  <c r="AJ18" i="128"/>
  <c r="CC18" i="128"/>
  <c r="AS18" i="128"/>
  <c r="Z18" i="128"/>
  <c r="BW18" i="128" s="1"/>
  <c r="BT18" i="128"/>
  <c r="S23" i="131"/>
  <c r="BB18" i="128"/>
  <c r="BK18" i="128"/>
  <c r="BK125" i="128"/>
  <c r="CC125" i="128"/>
  <c r="AJ125" i="128"/>
  <c r="Z125" i="128"/>
  <c r="BB125" i="128"/>
  <c r="BT125" i="128"/>
  <c r="AS125" i="128"/>
  <c r="BK115" i="128"/>
  <c r="AS115" i="128"/>
  <c r="CC115" i="128"/>
  <c r="BB115" i="128"/>
  <c r="AJ115" i="128"/>
  <c r="BT115" i="128"/>
  <c r="Z115" i="128"/>
  <c r="AV115" i="128" s="1"/>
  <c r="BK107" i="128"/>
  <c r="Z107" i="128"/>
  <c r="BN107" i="128" s="1"/>
  <c r="CC107" i="128"/>
  <c r="BB107" i="128"/>
  <c r="AJ107" i="128"/>
  <c r="BT107" i="128"/>
  <c r="AS107" i="128"/>
  <c r="AS52" i="128"/>
  <c r="Z52" i="128"/>
  <c r="AJ52" i="128"/>
  <c r="BT52" i="128"/>
  <c r="BK52" i="128"/>
  <c r="CC52" i="128"/>
  <c r="BB52" i="128"/>
  <c r="BB86" i="128"/>
  <c r="CC86" i="128"/>
  <c r="BK86" i="128"/>
  <c r="Z86" i="128"/>
  <c r="BT86" i="128"/>
  <c r="AJ86" i="128"/>
  <c r="AS86" i="128"/>
  <c r="BK66" i="128"/>
  <c r="Z66" i="128"/>
  <c r="AJ66" i="128"/>
  <c r="CC66" i="128"/>
  <c r="BB66" i="128"/>
  <c r="BT66" i="128"/>
  <c r="AS66" i="128"/>
  <c r="Z8" i="128"/>
  <c r="S18" i="131"/>
  <c r="AJ8" i="128"/>
  <c r="CC8" i="128"/>
  <c r="AS8" i="128"/>
  <c r="BT8" i="128"/>
  <c r="BB8" i="128"/>
  <c r="BK8" i="128"/>
  <c r="P76" i="128"/>
  <c r="P74" i="128"/>
  <c r="R66" i="128"/>
  <c r="O66" i="128"/>
  <c r="O69" i="128"/>
  <c r="R69" i="128"/>
  <c r="O42" i="128"/>
  <c r="R42" i="128"/>
  <c r="O104" i="128"/>
  <c r="R104" i="128"/>
  <c r="R123" i="128"/>
  <c r="O123" i="128"/>
  <c r="P84" i="128"/>
  <c r="T21" i="131"/>
  <c r="O11" i="128"/>
  <c r="P33" i="128"/>
  <c r="U11" i="131"/>
  <c r="P5" i="128"/>
  <c r="J11" i="131" s="1"/>
  <c r="O40" i="128"/>
  <c r="R40" i="128"/>
  <c r="P67" i="128"/>
  <c r="P80" i="128"/>
  <c r="CC20" i="128"/>
  <c r="BT20" i="128"/>
  <c r="AJ20" i="128"/>
  <c r="BB20" i="128"/>
  <c r="BK20" i="128"/>
  <c r="AS20" i="128"/>
  <c r="Z20" i="128"/>
  <c r="S5" i="131"/>
  <c r="CC101" i="128"/>
  <c r="Z101" i="128"/>
  <c r="AS101" i="128"/>
  <c r="BT101" i="128"/>
  <c r="BK101" i="128"/>
  <c r="BB101" i="128"/>
  <c r="AJ101" i="128"/>
  <c r="AS29" i="128"/>
  <c r="BT29" i="128"/>
  <c r="CC29" i="128"/>
  <c r="AJ29" i="128"/>
  <c r="BK29" i="128"/>
  <c r="Z29" i="128"/>
  <c r="BB29" i="128"/>
  <c r="S19" i="131"/>
  <c r="AJ36" i="128"/>
  <c r="BK36" i="128"/>
  <c r="BB36" i="128"/>
  <c r="BT36" i="128"/>
  <c r="AS36" i="128"/>
  <c r="Z36" i="128"/>
  <c r="AV36" i="128" s="1"/>
  <c r="CC36" i="128"/>
  <c r="R22" i="128"/>
  <c r="H28" i="131" s="1"/>
  <c r="T28" i="131"/>
  <c r="O22" i="128"/>
  <c r="R28" i="128" s="1"/>
  <c r="H17" i="131" s="1"/>
  <c r="BK121" i="128"/>
  <c r="BT121" i="128"/>
  <c r="AS121" i="128"/>
  <c r="CC121" i="128"/>
  <c r="AJ121" i="128"/>
  <c r="Z121" i="128"/>
  <c r="CF121" i="128" s="1"/>
  <c r="BB121" i="128"/>
  <c r="Z120" i="128"/>
  <c r="BW120" i="128" s="1"/>
  <c r="CC120" i="128"/>
  <c r="BB120" i="128"/>
  <c r="BK120" i="128"/>
  <c r="AJ120" i="128"/>
  <c r="AS120" i="128"/>
  <c r="BT120" i="128"/>
  <c r="CC63" i="128"/>
  <c r="Z63" i="128"/>
  <c r="AV63" i="128" s="1"/>
  <c r="BK63" i="128"/>
  <c r="AS63" i="128"/>
  <c r="BB63" i="128"/>
  <c r="AJ63" i="128"/>
  <c r="BT63" i="128"/>
  <c r="CC90" i="128"/>
  <c r="AS90" i="128"/>
  <c r="BK90" i="128"/>
  <c r="Z90" i="128"/>
  <c r="AV90" i="128" s="1"/>
  <c r="AJ90" i="128"/>
  <c r="BB90" i="128"/>
  <c r="BT90" i="128"/>
  <c r="BT48" i="128"/>
  <c r="Z48" i="128"/>
  <c r="BE48" i="128" s="1"/>
  <c r="AS48" i="128"/>
  <c r="BK48" i="128"/>
  <c r="AJ48" i="128"/>
  <c r="CC48" i="128"/>
  <c r="BB48" i="128"/>
  <c r="AS49" i="128"/>
  <c r="BB49" i="128"/>
  <c r="CC49" i="128"/>
  <c r="AJ49" i="128"/>
  <c r="Z49" i="128"/>
  <c r="BT49" i="128"/>
  <c r="BK49" i="128"/>
  <c r="BK37" i="128"/>
  <c r="BT37" i="128"/>
  <c r="BB37" i="128"/>
  <c r="CC37" i="128"/>
  <c r="AJ37" i="128"/>
  <c r="Z37" i="128"/>
  <c r="BN37" i="128" s="1"/>
  <c r="AS37" i="128"/>
  <c r="CC67" i="128"/>
  <c r="Z67" i="128"/>
  <c r="BW67" i="128" s="1"/>
  <c r="AS67" i="128"/>
  <c r="BB67" i="128"/>
  <c r="AJ67" i="128"/>
  <c r="BK67" i="128"/>
  <c r="BT67" i="128"/>
  <c r="P26" i="128"/>
  <c r="J16" i="131" s="1"/>
  <c r="U16" i="131"/>
  <c r="Z79" i="128"/>
  <c r="CC79" i="128"/>
  <c r="BT79" i="128"/>
  <c r="BK79" i="128"/>
  <c r="AS79" i="128"/>
  <c r="BB79" i="128"/>
  <c r="AJ79" i="128"/>
  <c r="T79" i="128" s="1"/>
  <c r="BT31" i="128"/>
  <c r="BB31" i="128"/>
  <c r="BK31" i="128"/>
  <c r="Z31" i="128"/>
  <c r="CC31" i="128"/>
  <c r="S4" i="131"/>
  <c r="AJ31" i="128"/>
  <c r="AS31" i="128"/>
  <c r="BK119" i="128"/>
  <c r="Z119" i="128"/>
  <c r="CF119" i="128" s="1"/>
  <c r="AS119" i="128"/>
  <c r="BT119" i="128"/>
  <c r="BB119" i="128"/>
  <c r="CC119" i="128"/>
  <c r="AJ119" i="128"/>
  <c r="AJ108" i="128"/>
  <c r="CC108" i="128"/>
  <c r="BK108" i="128"/>
  <c r="BB108" i="128"/>
  <c r="Z108" i="128"/>
  <c r="BE108" i="128" s="1"/>
  <c r="AS108" i="128"/>
  <c r="BT108" i="128"/>
  <c r="BT76" i="128"/>
  <c r="AS76" i="128"/>
  <c r="AJ76" i="128"/>
  <c r="BB76" i="128"/>
  <c r="Z76" i="128"/>
  <c r="BE76" i="128" s="1"/>
  <c r="BK76" i="128"/>
  <c r="CC76" i="128"/>
  <c r="AJ11" i="128"/>
  <c r="Z11" i="128"/>
  <c r="BT11" i="128"/>
  <c r="BK11" i="128"/>
  <c r="BB11" i="128"/>
  <c r="AS11" i="128"/>
  <c r="S21" i="131"/>
  <c r="CC11" i="128"/>
  <c r="AJ16" i="128"/>
  <c r="S9" i="131"/>
  <c r="Z16" i="128"/>
  <c r="BT16" i="128"/>
  <c r="BK16" i="128"/>
  <c r="BB16" i="128"/>
  <c r="CC16" i="128"/>
  <c r="AS16" i="128"/>
  <c r="Z15" i="128"/>
  <c r="S7" i="131"/>
  <c r="CC15" i="128"/>
  <c r="BB15" i="128"/>
  <c r="AS15" i="128"/>
  <c r="AJ15" i="128"/>
  <c r="BT15" i="128"/>
  <c r="BK15" i="128"/>
  <c r="Z9" i="128"/>
  <c r="S27" i="131"/>
  <c r="BK9" i="128"/>
  <c r="BB9" i="128"/>
  <c r="AS9" i="128"/>
  <c r="CC9" i="128"/>
  <c r="AJ9" i="128"/>
  <c r="T9" i="128" s="1"/>
  <c r="I27" i="131" s="1"/>
  <c r="BT9" i="128"/>
  <c r="AJ6" i="128"/>
  <c r="Z6" i="128"/>
  <c r="CC6" i="128"/>
  <c r="BB6" i="128"/>
  <c r="S20" i="131"/>
  <c r="BK6" i="128"/>
  <c r="AS6" i="128"/>
  <c r="BT6" i="128"/>
  <c r="R89" i="128"/>
  <c r="O89" i="128"/>
  <c r="P98" i="128"/>
  <c r="P129" i="128"/>
  <c r="P60" i="128"/>
  <c r="P3" i="128"/>
  <c r="J6" i="131" s="1"/>
  <c r="U6" i="131"/>
  <c r="P117" i="128"/>
  <c r="R87" i="128"/>
  <c r="O87" i="128"/>
  <c r="P15" i="128"/>
  <c r="J7" i="131" s="1"/>
  <c r="U7" i="131"/>
  <c r="U13" i="131"/>
  <c r="P10" i="128"/>
  <c r="J13" i="131" s="1"/>
  <c r="T15" i="131"/>
  <c r="O7" i="128"/>
  <c r="T27" i="131"/>
  <c r="O9" i="128"/>
  <c r="P118" i="128"/>
  <c r="P101" i="128"/>
  <c r="O4" i="128"/>
  <c r="T12" i="131"/>
  <c r="O114" i="128"/>
  <c r="R114" i="128"/>
  <c r="O130" i="128"/>
  <c r="R130" i="128"/>
  <c r="P112" i="128"/>
  <c r="O46" i="128"/>
  <c r="R46" i="128"/>
  <c r="P55" i="128"/>
  <c r="O54" i="128"/>
  <c r="R54" i="128"/>
  <c r="R83" i="128"/>
  <c r="O83" i="128"/>
  <c r="O124" i="128"/>
  <c r="R124" i="128"/>
  <c r="R95" i="128"/>
  <c r="O95" i="128"/>
  <c r="R65" i="128"/>
  <c r="O65" i="128"/>
  <c r="R113" i="128"/>
  <c r="O113" i="128"/>
  <c r="R107" i="128"/>
  <c r="O107" i="128"/>
  <c r="O102" i="128"/>
  <c r="R102" i="128"/>
  <c r="R37" i="128"/>
  <c r="O37" i="128"/>
  <c r="P97" i="128"/>
  <c r="P114" i="128"/>
  <c r="R49" i="128"/>
  <c r="O49" i="128"/>
  <c r="P130" i="128"/>
  <c r="O129" i="128"/>
  <c r="R129" i="128"/>
  <c r="P75" i="128"/>
  <c r="O60" i="128"/>
  <c r="R60" i="128"/>
  <c r="O125" i="128"/>
  <c r="R125" i="128"/>
  <c r="R96" i="128"/>
  <c r="O96" i="128"/>
  <c r="P94" i="128"/>
  <c r="O55" i="128"/>
  <c r="R55" i="128"/>
  <c r="R47" i="128"/>
  <c r="O47" i="128"/>
  <c r="P83" i="128"/>
  <c r="T11" i="131"/>
  <c r="O5" i="128"/>
  <c r="O120" i="128"/>
  <c r="R120" i="128"/>
  <c r="U18" i="131"/>
  <c r="P8" i="128"/>
  <c r="J18" i="131" s="1"/>
  <c r="R34" i="128"/>
  <c r="O34" i="128"/>
  <c r="P113" i="128"/>
  <c r="P42" i="128"/>
  <c r="O41" i="128"/>
  <c r="R41" i="128"/>
  <c r="P61" i="128"/>
  <c r="P51" i="128"/>
  <c r="P102" i="128"/>
  <c r="R64" i="128"/>
  <c r="O64" i="128"/>
  <c r="O53" i="128"/>
  <c r="R53" i="128"/>
  <c r="P81" i="128"/>
  <c r="P93" i="128"/>
  <c r="O82" i="128"/>
  <c r="R82" i="128"/>
  <c r="P89" i="128"/>
  <c r="R76" i="128"/>
  <c r="O76" i="128"/>
  <c r="O6" i="128"/>
  <c r="T20" i="131"/>
  <c r="R6" i="128"/>
  <c r="H20" i="131" s="1"/>
  <c r="P105" i="128"/>
  <c r="O103" i="128"/>
  <c r="R103" i="128"/>
  <c r="T6" i="131"/>
  <c r="O3" i="128"/>
  <c r="R90" i="128"/>
  <c r="O90" i="128"/>
  <c r="P77" i="128"/>
  <c r="P119" i="128"/>
  <c r="R58" i="128"/>
  <c r="O58" i="128"/>
  <c r="P92" i="128"/>
  <c r="R57" i="128"/>
  <c r="O57" i="128"/>
  <c r="P79" i="128"/>
  <c r="O111" i="128"/>
  <c r="R111" i="128"/>
  <c r="P56" i="128"/>
  <c r="P127" i="128"/>
  <c r="P95" i="128"/>
  <c r="R71" i="128"/>
  <c r="O71" i="128"/>
  <c r="O121" i="128"/>
  <c r="R121" i="128"/>
  <c r="T13" i="131"/>
  <c r="O10" i="128"/>
  <c r="P62" i="128"/>
  <c r="R85" i="128"/>
  <c r="O85" i="128"/>
  <c r="P109" i="128"/>
  <c r="P9" i="128"/>
  <c r="J27" i="131" s="1"/>
  <c r="U27" i="131"/>
  <c r="P104" i="128"/>
  <c r="O116" i="128"/>
  <c r="R116" i="128"/>
  <c r="P37" i="128"/>
  <c r="P122" i="128"/>
  <c r="P78" i="128"/>
  <c r="BE111" i="128"/>
  <c r="BE59" i="128"/>
  <c r="BE61" i="128"/>
  <c r="BE123" i="128"/>
  <c r="BE88" i="128"/>
  <c r="BE60" i="128"/>
  <c r="AB11" i="128"/>
  <c r="AK21" i="131"/>
  <c r="AB7" i="128"/>
  <c r="AK15" i="131"/>
  <c r="BE50" i="128"/>
  <c r="BE38" i="128"/>
  <c r="BE73" i="128"/>
  <c r="BE85" i="128"/>
  <c r="BE98" i="128"/>
  <c r="AB27" i="128"/>
  <c r="AK24" i="131"/>
  <c r="BE74" i="128"/>
  <c r="BE112" i="128"/>
  <c r="BE33" i="128"/>
  <c r="BE87" i="128"/>
  <c r="BE121" i="128"/>
  <c r="BE78" i="128"/>
  <c r="BE129" i="128"/>
  <c r="BE125" i="128"/>
  <c r="BE71" i="128"/>
  <c r="AK13" i="131"/>
  <c r="AB10" i="128"/>
  <c r="BE53" i="128"/>
  <c r="BE84" i="128"/>
  <c r="BE130" i="128"/>
  <c r="BE119" i="128"/>
  <c r="BE117" i="128"/>
  <c r="BE47" i="128"/>
  <c r="AB15" i="128"/>
  <c r="AK7" i="131"/>
  <c r="BE62" i="128"/>
  <c r="BE36" i="128"/>
  <c r="AB17" i="128"/>
  <c r="AK8" i="131"/>
  <c r="BE114" i="128"/>
  <c r="AB3" i="128"/>
  <c r="AK6" i="131"/>
  <c r="BE90" i="128"/>
  <c r="AB19" i="128"/>
  <c r="AK29" i="131"/>
  <c r="BE86" i="128"/>
  <c r="AB13" i="128"/>
  <c r="AK3" i="131"/>
  <c r="BE127" i="128"/>
  <c r="BE95" i="128"/>
  <c r="BE99" i="128"/>
  <c r="BE39" i="128"/>
  <c r="AB29" i="128"/>
  <c r="AK19" i="131"/>
  <c r="BE116" i="128"/>
  <c r="AB4" i="128"/>
  <c r="AK12" i="131"/>
  <c r="BW84" i="128"/>
  <c r="P6" i="131"/>
  <c r="BW63" i="128"/>
  <c r="BW113" i="128"/>
  <c r="BW123" i="128"/>
  <c r="BW76" i="128"/>
  <c r="BW105" i="128"/>
  <c r="BW94" i="128"/>
  <c r="BW55" i="128"/>
  <c r="BW33" i="128"/>
  <c r="BW73" i="128"/>
  <c r="P3" i="131"/>
  <c r="P18" i="131"/>
  <c r="BW42" i="128"/>
  <c r="BW53" i="128"/>
  <c r="BW125" i="128"/>
  <c r="BW62" i="128"/>
  <c r="BW70" i="128"/>
  <c r="BW126" i="128"/>
  <c r="BW43" i="128"/>
  <c r="P24" i="131"/>
  <c r="BW27" i="128"/>
  <c r="BW90" i="128"/>
  <c r="BW38" i="128"/>
  <c r="P4" i="131"/>
  <c r="BW83" i="128"/>
  <c r="BW114" i="128"/>
  <c r="BW6" i="128"/>
  <c r="P20" i="131"/>
  <c r="BW46" i="128"/>
  <c r="BW117" i="128"/>
  <c r="P9" i="131"/>
  <c r="P31" i="131"/>
  <c r="BW21" i="128"/>
  <c r="BW86" i="128"/>
  <c r="P26" i="131"/>
  <c r="BW56" i="128"/>
  <c r="BW124" i="128"/>
  <c r="P22" i="131"/>
  <c r="BW41" i="128"/>
  <c r="BW36" i="128"/>
  <c r="P19" i="131"/>
  <c r="BW116" i="128"/>
  <c r="BW97" i="128"/>
  <c r="BW98" i="128"/>
  <c r="BW74" i="128"/>
  <c r="BW88" i="128"/>
  <c r="BW103" i="128"/>
  <c r="BW91" i="128"/>
  <c r="BW119" i="128"/>
  <c r="P17" i="131"/>
  <c r="BW47" i="128"/>
  <c r="BW79" i="128"/>
  <c r="BW111" i="128"/>
  <c r="BW69" i="128"/>
  <c r="P16" i="131"/>
  <c r="BW95" i="128"/>
  <c r="BW34" i="128"/>
  <c r="BW85" i="128"/>
  <c r="BW61" i="128"/>
  <c r="P27" i="131"/>
  <c r="BW51" i="128"/>
  <c r="BW128" i="128"/>
  <c r="BW64" i="128"/>
  <c r="P30" i="131"/>
  <c r="BW122" i="128"/>
  <c r="P25" i="131"/>
  <c r="BW14" i="128"/>
  <c r="BW78" i="128"/>
  <c r="AB9" i="131"/>
  <c r="AA16" i="128"/>
  <c r="AB29" i="131"/>
  <c r="AA19" i="128"/>
  <c r="AV120" i="128"/>
  <c r="AV32" i="128"/>
  <c r="AA23" i="128"/>
  <c r="AB10" i="131"/>
  <c r="AB14" i="131"/>
  <c r="AA12" i="128"/>
  <c r="AV67" i="128"/>
  <c r="AV72" i="128"/>
  <c r="AV103" i="128"/>
  <c r="AV66" i="128"/>
  <c r="AV54" i="128"/>
  <c r="AV41" i="128"/>
  <c r="AA9" i="128"/>
  <c r="AB27" i="131"/>
  <c r="AV88" i="128"/>
  <c r="AA3" i="128"/>
  <c r="AB6" i="131"/>
  <c r="AB4" i="131"/>
  <c r="AA31" i="128"/>
  <c r="AV57" i="128"/>
  <c r="AB26" i="131"/>
  <c r="AA24" i="128"/>
  <c r="R24" i="128" s="1"/>
  <c r="H26" i="131" s="1"/>
  <c r="AV73" i="128"/>
  <c r="AB3" i="131"/>
  <c r="AA13" i="128"/>
  <c r="AV65" i="128"/>
  <c r="AV93" i="128"/>
  <c r="AV76" i="128"/>
  <c r="AV35" i="128"/>
  <c r="AV125" i="128"/>
  <c r="AV71" i="128"/>
  <c r="AV89" i="128"/>
  <c r="AV84" i="128"/>
  <c r="AV112" i="128"/>
  <c r="AV119" i="128"/>
  <c r="AB17" i="131"/>
  <c r="AA28" i="128"/>
  <c r="AV34" i="128"/>
  <c r="AV113" i="128"/>
  <c r="AV39" i="128"/>
  <c r="AB19" i="131"/>
  <c r="AA29" i="128"/>
  <c r="BW29" i="128" s="1"/>
  <c r="AV101" i="128"/>
  <c r="AA25" i="128"/>
  <c r="BW25" i="128" s="1"/>
  <c r="AB30" i="131"/>
  <c r="AV81" i="128"/>
  <c r="AV98" i="128"/>
  <c r="AV108" i="128"/>
  <c r="AV38" i="128"/>
  <c r="AV58" i="128"/>
  <c r="AB18" i="131"/>
  <c r="AA8" i="128"/>
  <c r="AV61" i="128"/>
  <c r="AV64" i="128"/>
  <c r="AV130" i="128"/>
  <c r="AV96" i="128"/>
  <c r="AV45" i="128"/>
  <c r="AV55" i="128"/>
  <c r="AV92" i="128"/>
  <c r="AV127" i="128"/>
  <c r="AB7" i="131"/>
  <c r="AA15" i="128"/>
  <c r="AV52" i="128"/>
  <c r="AV121" i="128"/>
  <c r="AV100" i="128"/>
  <c r="AV106" i="128"/>
  <c r="AA7" i="128"/>
  <c r="AB15" i="131"/>
  <c r="AV85" i="128"/>
  <c r="AV107" i="128"/>
  <c r="AB8" i="131"/>
  <c r="AA17" i="128"/>
  <c r="AB12" i="131"/>
  <c r="AA4" i="128"/>
  <c r="R4" i="128" s="1"/>
  <c r="H12" i="131" s="1"/>
  <c r="AV78" i="128"/>
  <c r="BN43" i="128"/>
  <c r="BN69" i="128"/>
  <c r="BN121" i="128"/>
  <c r="BN99" i="128"/>
  <c r="BN84" i="128"/>
  <c r="BN66" i="128"/>
  <c r="AT18" i="131"/>
  <c r="AC8" i="128"/>
  <c r="BN45" i="128"/>
  <c r="BN57" i="128"/>
  <c r="BN32" i="128"/>
  <c r="BN34" i="128"/>
  <c r="BN64" i="128"/>
  <c r="AT9" i="131"/>
  <c r="AC16" i="128"/>
  <c r="BN110" i="128"/>
  <c r="BN127" i="128"/>
  <c r="AT15" i="131"/>
  <c r="AC7" i="128"/>
  <c r="BN50" i="128"/>
  <c r="BN68" i="128"/>
  <c r="BN76" i="128"/>
  <c r="BN42" i="128"/>
  <c r="BN85" i="128"/>
  <c r="BN126" i="128"/>
  <c r="BN129" i="128"/>
  <c r="BN112" i="128"/>
  <c r="BN55" i="128"/>
  <c r="BN79" i="128"/>
  <c r="BN111" i="128"/>
  <c r="BN95" i="128"/>
  <c r="BN71" i="128"/>
  <c r="BN65" i="128"/>
  <c r="BN59" i="128"/>
  <c r="BN130" i="128"/>
  <c r="BN103" i="128"/>
  <c r="BN38" i="128"/>
  <c r="BN117" i="128"/>
  <c r="BN47" i="128"/>
  <c r="BN33" i="128"/>
  <c r="BN54" i="128"/>
  <c r="BN73" i="128"/>
  <c r="BN120" i="128"/>
  <c r="AC10" i="128"/>
  <c r="AT13" i="131"/>
  <c r="BN100" i="128"/>
  <c r="AC23" i="128"/>
  <c r="AT10" i="131"/>
  <c r="BN109" i="128"/>
  <c r="BN61" i="128"/>
  <c r="BN36" i="128"/>
  <c r="BN122" i="128"/>
  <c r="AT6" i="131"/>
  <c r="AC3" i="128"/>
  <c r="AC11" i="128"/>
  <c r="AT21" i="131"/>
  <c r="BN90" i="128"/>
  <c r="BN119" i="128"/>
  <c r="AT17" i="131"/>
  <c r="AC28" i="128"/>
  <c r="AT29" i="131"/>
  <c r="AC19" i="128"/>
  <c r="R19" i="128" s="1"/>
  <c r="H29" i="131" s="1"/>
  <c r="AT26" i="131"/>
  <c r="AC24" i="128"/>
  <c r="BN83" i="128"/>
  <c r="BN39" i="128"/>
  <c r="BN128" i="128"/>
  <c r="AC20" i="128"/>
  <c r="AT5" i="131"/>
  <c r="CF43" i="128"/>
  <c r="CF130" i="128"/>
  <c r="CF75" i="128"/>
  <c r="CF90" i="128"/>
  <c r="Q29" i="131"/>
  <c r="CF19" i="128"/>
  <c r="CF63" i="128"/>
  <c r="CF110" i="128"/>
  <c r="Q15" i="131"/>
  <c r="CF7" i="128"/>
  <c r="CF81" i="128"/>
  <c r="CF108" i="128"/>
  <c r="CF58" i="128"/>
  <c r="Q26" i="131"/>
  <c r="CF24" i="128"/>
  <c r="CF127" i="128"/>
  <c r="CF65" i="128"/>
  <c r="Q19" i="131"/>
  <c r="CF29" i="128"/>
  <c r="Q25" i="131"/>
  <c r="CF14" i="128"/>
  <c r="CF76" i="128"/>
  <c r="CF105" i="128"/>
  <c r="CF96" i="128"/>
  <c r="CF73" i="128"/>
  <c r="CF71" i="128"/>
  <c r="Q28" i="131"/>
  <c r="CF49" i="128"/>
  <c r="CF74" i="128"/>
  <c r="Q22" i="131"/>
  <c r="CF25" i="128"/>
  <c r="Q30" i="131"/>
  <c r="Q6" i="131"/>
  <c r="Q9" i="131"/>
  <c r="CF54" i="128"/>
  <c r="CF86" i="128"/>
  <c r="CF79" i="128"/>
  <c r="Q11" i="131"/>
  <c r="CF5" i="128"/>
  <c r="Q18" i="131"/>
  <c r="CF8" i="128"/>
  <c r="CF40" i="128"/>
  <c r="CF42" i="128"/>
  <c r="CF85" i="128"/>
  <c r="CF70" i="128"/>
  <c r="CF123" i="128"/>
  <c r="CF122" i="128"/>
  <c r="CF48" i="128"/>
  <c r="CF125" i="128"/>
  <c r="CF112" i="128"/>
  <c r="CF38" i="128"/>
  <c r="CF55" i="128"/>
  <c r="CF18" i="128"/>
  <c r="Q23" i="131"/>
  <c r="CF87" i="128"/>
  <c r="Q16" i="131"/>
  <c r="CF26" i="128"/>
  <c r="CF95" i="128"/>
  <c r="Q13" i="131"/>
  <c r="Q14" i="131"/>
  <c r="CF41" i="128"/>
  <c r="CF67" i="128"/>
  <c r="CF61" i="128"/>
  <c r="CF39" i="128"/>
  <c r="CF50" i="128"/>
  <c r="CF80" i="128"/>
  <c r="CF78" i="128"/>
  <c r="CF107" i="128" l="1"/>
  <c r="CF56" i="128"/>
  <c r="CF35" i="128"/>
  <c r="CF37" i="128"/>
  <c r="CF120" i="128"/>
  <c r="BN115" i="128"/>
  <c r="BN35" i="128"/>
  <c r="AV48" i="128"/>
  <c r="AV97" i="128"/>
  <c r="BW115" i="128"/>
  <c r="BW107" i="128"/>
  <c r="BW35" i="128"/>
  <c r="T98" i="128"/>
  <c r="T89" i="128"/>
  <c r="T69" i="128"/>
  <c r="T92" i="128"/>
  <c r="CF97" i="128"/>
  <c r="CF129" i="128"/>
  <c r="BN67" i="128"/>
  <c r="AV129" i="128"/>
  <c r="T12" i="128"/>
  <c r="I14" i="131" s="1"/>
  <c r="O21" i="131"/>
  <c r="BN11" i="128"/>
  <c r="BN23" i="128"/>
  <c r="O10" i="131"/>
  <c r="BN7" i="128"/>
  <c r="O15" i="131"/>
  <c r="BN16" i="128"/>
  <c r="O9" i="131"/>
  <c r="BN8" i="128"/>
  <c r="O18" i="131"/>
  <c r="AV17" i="128"/>
  <c r="M8" i="131"/>
  <c r="BW17" i="128"/>
  <c r="CF17" i="128"/>
  <c r="R17" i="128"/>
  <c r="H8" i="131" s="1"/>
  <c r="M15" i="131"/>
  <c r="AV7" i="128"/>
  <c r="AV28" i="128"/>
  <c r="M17" i="131"/>
  <c r="CF28" i="128"/>
  <c r="AV13" i="128"/>
  <c r="M3" i="131"/>
  <c r="AV31" i="128"/>
  <c r="M4" i="131"/>
  <c r="AV12" i="128"/>
  <c r="M14" i="131"/>
  <c r="AV19" i="128"/>
  <c r="M29" i="131"/>
  <c r="M9" i="131"/>
  <c r="AV16" i="128"/>
  <c r="BW16" i="128"/>
  <c r="BW31" i="128"/>
  <c r="BE29" i="128"/>
  <c r="N19" i="131"/>
  <c r="R29" i="128"/>
  <c r="H19" i="131" s="1"/>
  <c r="N3" i="131"/>
  <c r="BE13" i="128"/>
  <c r="N6" i="131"/>
  <c r="BE3" i="128"/>
  <c r="N24" i="131"/>
  <c r="BE27" i="128"/>
  <c r="R27" i="128"/>
  <c r="H24" i="131" s="1"/>
  <c r="AU5" i="128"/>
  <c r="Y11" i="128"/>
  <c r="H11" i="115" s="1"/>
  <c r="C11" i="115" s="1"/>
  <c r="BM5" i="128"/>
  <c r="BD5" i="128"/>
  <c r="E11" i="131"/>
  <c r="BM4" i="128"/>
  <c r="BD4" i="128"/>
  <c r="E12" i="131"/>
  <c r="Y12" i="128"/>
  <c r="H12" i="115" s="1"/>
  <c r="C12" i="115" s="1"/>
  <c r="AU4" i="128"/>
  <c r="T8" i="128"/>
  <c r="I18" i="131" s="1"/>
  <c r="L18" i="131"/>
  <c r="Q8" i="128"/>
  <c r="F18" i="131" s="1"/>
  <c r="R8" i="128"/>
  <c r="H18" i="131" s="1"/>
  <c r="Q66" i="128"/>
  <c r="BE66" i="128"/>
  <c r="BW66" i="128"/>
  <c r="Q52" i="128"/>
  <c r="BN52" i="128"/>
  <c r="T107" i="128"/>
  <c r="T125" i="128"/>
  <c r="T18" i="128"/>
  <c r="I23" i="131" s="1"/>
  <c r="T59" i="128"/>
  <c r="Q102" i="128"/>
  <c r="BE102" i="128"/>
  <c r="AV102" i="128"/>
  <c r="BN102" i="128"/>
  <c r="Q89" i="128"/>
  <c r="BN89" i="128"/>
  <c r="Q46" i="128"/>
  <c r="AV46" i="128"/>
  <c r="CF46" i="128"/>
  <c r="T33" i="128"/>
  <c r="Q69" i="128"/>
  <c r="CF69" i="128"/>
  <c r="BE69" i="128"/>
  <c r="Q30" i="128"/>
  <c r="F22" i="131" s="1"/>
  <c r="L22" i="131"/>
  <c r="T30" i="128"/>
  <c r="I22" i="131" s="1"/>
  <c r="T39" i="128"/>
  <c r="Q70" i="128"/>
  <c r="BE70" i="128"/>
  <c r="BN70" i="128"/>
  <c r="T94" i="128"/>
  <c r="Q21" i="128"/>
  <c r="F31" i="131" s="1"/>
  <c r="L31" i="131"/>
  <c r="CF21" i="128"/>
  <c r="Q92" i="128"/>
  <c r="BN92" i="128"/>
  <c r="Q109" i="128"/>
  <c r="BE109" i="128"/>
  <c r="Q118" i="128"/>
  <c r="CF118" i="128"/>
  <c r="T118" i="128"/>
  <c r="Q93" i="128"/>
  <c r="BE93" i="128"/>
  <c r="Q82" i="128"/>
  <c r="BW82" i="128"/>
  <c r="T35" i="128"/>
  <c r="Q99" i="128"/>
  <c r="AV99" i="128"/>
  <c r="BW99" i="128"/>
  <c r="T74" i="128"/>
  <c r="Q77" i="128"/>
  <c r="BN77" i="128"/>
  <c r="CF77" i="128"/>
  <c r="BE77" i="128"/>
  <c r="Q22" i="128"/>
  <c r="F28" i="131" s="1"/>
  <c r="L28" i="131"/>
  <c r="BW22" i="128"/>
  <c r="T128" i="128"/>
  <c r="T122" i="128"/>
  <c r="Q44" i="128"/>
  <c r="BW44" i="128"/>
  <c r="BE44" i="128"/>
  <c r="Q72" i="128"/>
  <c r="BN72" i="128"/>
  <c r="BE72" i="128"/>
  <c r="AU17" i="128"/>
  <c r="BM17" i="128"/>
  <c r="E8" i="131"/>
  <c r="Y8" i="128"/>
  <c r="H8" i="115" s="1"/>
  <c r="C8" i="115" s="1"/>
  <c r="BD17" i="128"/>
  <c r="CF23" i="128"/>
  <c r="BN4" i="128"/>
  <c r="O12" i="131"/>
  <c r="BN21" i="128"/>
  <c r="O31" i="131"/>
  <c r="M21" i="131"/>
  <c r="AV11" i="128"/>
  <c r="AV27" i="128"/>
  <c r="M24" i="131"/>
  <c r="CF27" i="128"/>
  <c r="AV69" i="128"/>
  <c r="BW7" i="128"/>
  <c r="BW23" i="128"/>
  <c r="BW89" i="128"/>
  <c r="BE9" i="128"/>
  <c r="N27" i="131"/>
  <c r="BE21" i="128"/>
  <c r="N31" i="131"/>
  <c r="BE52" i="128"/>
  <c r="BM13" i="128"/>
  <c r="Y3" i="128"/>
  <c r="H3" i="115" s="1"/>
  <c r="C3" i="115" s="1"/>
  <c r="AU13" i="128"/>
  <c r="BD13" i="128"/>
  <c r="E3" i="131"/>
  <c r="R12" i="128"/>
  <c r="H14" i="131" s="1"/>
  <c r="Q10" i="128"/>
  <c r="F13" i="131" s="1"/>
  <c r="L13" i="131"/>
  <c r="L3" i="131"/>
  <c r="Q13" i="128"/>
  <c r="F3" i="131" s="1"/>
  <c r="R13" i="128"/>
  <c r="H3" i="131" s="1"/>
  <c r="CF13" i="128"/>
  <c r="Q5" i="128"/>
  <c r="F11" i="131" s="1"/>
  <c r="L11" i="131"/>
  <c r="BW5" i="128"/>
  <c r="R5" i="128"/>
  <c r="H11" i="131" s="1"/>
  <c r="T5" i="128"/>
  <c r="I11" i="131" s="1"/>
  <c r="T14" i="128"/>
  <c r="I25" i="131" s="1"/>
  <c r="T7" i="128"/>
  <c r="I15" i="131" s="1"/>
  <c r="L15" i="131"/>
  <c r="Q7" i="128"/>
  <c r="F15" i="131" s="1"/>
  <c r="BD29" i="128"/>
  <c r="AU29" i="128"/>
  <c r="E19" i="131"/>
  <c r="BM29" i="128"/>
  <c r="Y19" i="128"/>
  <c r="H19" i="115" s="1"/>
  <c r="C19" i="115" s="1"/>
  <c r="T84" i="128"/>
  <c r="AU19" i="128"/>
  <c r="BD19" i="128"/>
  <c r="E29" i="131"/>
  <c r="BM19" i="128"/>
  <c r="Y29" i="128"/>
  <c r="H29" i="115" s="1"/>
  <c r="C29" i="115" s="1"/>
  <c r="T123" i="128"/>
  <c r="T45" i="128"/>
  <c r="Q45" i="128"/>
  <c r="BE45" i="128"/>
  <c r="BW45" i="128"/>
  <c r="L29" i="131"/>
  <c r="Q19" i="128"/>
  <c r="F29" i="131" s="1"/>
  <c r="BW19" i="128"/>
  <c r="T19" i="128"/>
  <c r="I29" i="131" s="1"/>
  <c r="Q26" i="128"/>
  <c r="F16" i="131" s="1"/>
  <c r="L16" i="131"/>
  <c r="T68" i="128"/>
  <c r="T61" i="128"/>
  <c r="CF12" i="128"/>
  <c r="CF10" i="128"/>
  <c r="CF109" i="128"/>
  <c r="CF52" i="128"/>
  <c r="CF16" i="128"/>
  <c r="CF3" i="128"/>
  <c r="CF30" i="128"/>
  <c r="CF66" i="128"/>
  <c r="CF22" i="128"/>
  <c r="CF89" i="128"/>
  <c r="CF72" i="128"/>
  <c r="BN20" i="128"/>
  <c r="O5" i="131"/>
  <c r="BN24" i="128"/>
  <c r="O26" i="131"/>
  <c r="BN19" i="128"/>
  <c r="O29" i="131"/>
  <c r="BN28" i="128"/>
  <c r="O17" i="131"/>
  <c r="BN3" i="128"/>
  <c r="O6" i="131"/>
  <c r="BN10" i="128"/>
  <c r="O13" i="131"/>
  <c r="BN82" i="128"/>
  <c r="BN46" i="128"/>
  <c r="BN93" i="128"/>
  <c r="M12" i="131"/>
  <c r="AV4" i="128"/>
  <c r="CF4" i="128"/>
  <c r="AV118" i="128"/>
  <c r="AV109" i="128"/>
  <c r="M7" i="131"/>
  <c r="AV15" i="128"/>
  <c r="M18" i="131"/>
  <c r="AV8" i="128"/>
  <c r="M30" i="131"/>
  <c r="AV25" i="128"/>
  <c r="M19" i="131"/>
  <c r="AV29" i="128"/>
  <c r="AV77" i="128"/>
  <c r="AV82" i="128"/>
  <c r="M26" i="131"/>
  <c r="AV24" i="128"/>
  <c r="M6" i="131"/>
  <c r="AV3" i="128"/>
  <c r="BW3" i="128"/>
  <c r="AV44" i="128"/>
  <c r="M27" i="131"/>
  <c r="AV9" i="128"/>
  <c r="R9" i="128"/>
  <c r="H27" i="131" s="1"/>
  <c r="AV23" i="128"/>
  <c r="M10" i="131"/>
  <c r="BW118" i="128"/>
  <c r="BW9" i="128"/>
  <c r="BW26" i="128"/>
  <c r="BW28" i="128"/>
  <c r="BW109" i="128"/>
  <c r="BW30" i="128"/>
  <c r="BW24" i="128"/>
  <c r="BW77" i="128"/>
  <c r="BW72" i="128"/>
  <c r="BW52" i="128"/>
  <c r="BW92" i="128"/>
  <c r="BW8" i="128"/>
  <c r="BW13" i="128"/>
  <c r="BE89" i="128"/>
  <c r="BE118" i="128"/>
  <c r="N15" i="131"/>
  <c r="BE7" i="128"/>
  <c r="N21" i="131"/>
  <c r="BE11" i="128"/>
  <c r="BE82" i="128"/>
  <c r="R10" i="128"/>
  <c r="H13" i="131" s="1"/>
  <c r="R3" i="128"/>
  <c r="H6" i="131" s="1"/>
  <c r="BM6" i="128"/>
  <c r="BD6" i="128"/>
  <c r="E20" i="131"/>
  <c r="AU6" i="128"/>
  <c r="Y20" i="128"/>
  <c r="H20" i="115" s="1"/>
  <c r="C20" i="115" s="1"/>
  <c r="AU9" i="128"/>
  <c r="BM9" i="128"/>
  <c r="E27" i="131"/>
  <c r="BD9" i="128"/>
  <c r="Y27" i="128"/>
  <c r="H27" i="115" s="1"/>
  <c r="C27" i="115" s="1"/>
  <c r="BM7" i="128"/>
  <c r="AU7" i="128"/>
  <c r="E15" i="131"/>
  <c r="BD7" i="128"/>
  <c r="Y15" i="128"/>
  <c r="H15" i="115" s="1"/>
  <c r="C15" i="115" s="1"/>
  <c r="R7" i="128"/>
  <c r="H15" i="131" s="1"/>
  <c r="T6" i="128"/>
  <c r="I20" i="131" s="1"/>
  <c r="L27" i="131"/>
  <c r="Q9" i="128"/>
  <c r="F27" i="131" s="1"/>
  <c r="CF9" i="128"/>
  <c r="L7" i="131"/>
  <c r="Q15" i="128"/>
  <c r="F7" i="131" s="1"/>
  <c r="BW15" i="128"/>
  <c r="R15" i="128"/>
  <c r="H7" i="131" s="1"/>
  <c r="CF15" i="128"/>
  <c r="L9" i="131"/>
  <c r="Q16" i="128"/>
  <c r="F9" i="131" s="1"/>
  <c r="T16" i="128"/>
  <c r="I9" i="131" s="1"/>
  <c r="T11" i="128"/>
  <c r="I21" i="131" s="1"/>
  <c r="Q108" i="128"/>
  <c r="BW108" i="128"/>
  <c r="T108" i="128"/>
  <c r="Q119" i="128"/>
  <c r="L4" i="131"/>
  <c r="Q31" i="128"/>
  <c r="F4" i="131" s="1"/>
  <c r="R31" i="128"/>
  <c r="H4" i="131" s="1"/>
  <c r="CF31" i="128"/>
  <c r="Q79" i="128"/>
  <c r="BE79" i="128"/>
  <c r="AV79" i="128"/>
  <c r="Q67" i="128"/>
  <c r="BE67" i="128"/>
  <c r="T37" i="128"/>
  <c r="T49" i="128"/>
  <c r="T48" i="128"/>
  <c r="Q90" i="128"/>
  <c r="T121" i="128"/>
  <c r="T36" i="128"/>
  <c r="Q101" i="128"/>
  <c r="BE101" i="128"/>
  <c r="BW101" i="128"/>
  <c r="CF101" i="128"/>
  <c r="T103" i="128"/>
  <c r="Q54" i="128"/>
  <c r="BW54" i="128"/>
  <c r="Q100" i="128"/>
  <c r="BE100" i="128"/>
  <c r="CF100" i="128"/>
  <c r="BW100" i="128"/>
  <c r="T116" i="128"/>
  <c r="T43" i="128"/>
  <c r="Q43" i="128"/>
  <c r="BE43" i="128"/>
  <c r="AV43" i="128"/>
  <c r="Q47" i="128"/>
  <c r="CF99" i="128"/>
  <c r="CF82" i="128"/>
  <c r="CF45" i="128"/>
  <c r="CF92" i="128"/>
  <c r="CF93" i="128"/>
  <c r="CF102" i="128"/>
  <c r="CF44" i="128"/>
  <c r="BN118" i="128"/>
  <c r="BN31" i="128"/>
  <c r="O4" i="131"/>
  <c r="BN108" i="128"/>
  <c r="BN101" i="128"/>
  <c r="O8" i="131"/>
  <c r="BN17" i="128"/>
  <c r="BN30" i="128"/>
  <c r="O22" i="131"/>
  <c r="O20" i="131"/>
  <c r="BN6" i="128"/>
  <c r="BN12" i="128"/>
  <c r="O14" i="131"/>
  <c r="BN44" i="128"/>
  <c r="M11" i="131"/>
  <c r="AV5" i="128"/>
  <c r="AV70" i="128"/>
  <c r="AV47" i="128"/>
  <c r="BW102" i="128"/>
  <c r="BW93" i="128"/>
  <c r="BW4" i="128"/>
  <c r="BW11" i="128"/>
  <c r="N9" i="131"/>
  <c r="BE16" i="128"/>
  <c r="BE46" i="128"/>
  <c r="N4" i="131"/>
  <c r="BE31" i="128"/>
  <c r="N20" i="131"/>
  <c r="BE6" i="128"/>
  <c r="BE24" i="128"/>
  <c r="N26" i="131"/>
  <c r="BE92" i="128"/>
  <c r="N17" i="131"/>
  <c r="BE28" i="128"/>
  <c r="BD30" i="128"/>
  <c r="AU30" i="128"/>
  <c r="E22" i="131"/>
  <c r="Y22" i="128"/>
  <c r="H22" i="115" s="1"/>
  <c r="C22" i="115" s="1"/>
  <c r="BM30" i="128"/>
  <c r="Y69" i="128"/>
  <c r="H69" i="115" s="1"/>
  <c r="C69" i="115" s="1"/>
  <c r="D69" i="115" s="1"/>
  <c r="Y95" i="128"/>
  <c r="H95" i="115" s="1"/>
  <c r="C95" i="115" s="1"/>
  <c r="D95" i="115" s="1"/>
  <c r="Y41" i="128"/>
  <c r="H41" i="115" s="1"/>
  <c r="C41" i="115" s="1"/>
  <c r="Y59" i="128"/>
  <c r="H59" i="115" s="1"/>
  <c r="C59" i="115" s="1"/>
  <c r="Y52" i="128"/>
  <c r="H52" i="115" s="1"/>
  <c r="C52" i="115" s="1"/>
  <c r="Y114" i="128"/>
  <c r="H114" i="115" s="1"/>
  <c r="C114" i="115" s="1"/>
  <c r="D114" i="115" s="1"/>
  <c r="Y78" i="128"/>
  <c r="H78" i="115" s="1"/>
  <c r="C78" i="115" s="1"/>
  <c r="D78" i="115" s="1"/>
  <c r="Y116" i="128"/>
  <c r="H116" i="115" s="1"/>
  <c r="C116" i="115" s="1"/>
  <c r="D116" i="115" s="1"/>
  <c r="Y115" i="128"/>
  <c r="H115" i="115" s="1"/>
  <c r="C115" i="115" s="1"/>
  <c r="D115" i="115" s="1"/>
  <c r="Y76" i="128"/>
  <c r="H76" i="115" s="1"/>
  <c r="C76" i="115" s="1"/>
  <c r="D76" i="115" s="1"/>
  <c r="Y82" i="128"/>
  <c r="H82" i="115" s="1"/>
  <c r="C82" i="115" s="1"/>
  <c r="D82" i="115" s="1"/>
  <c r="Y37" i="128"/>
  <c r="H37" i="115" s="1"/>
  <c r="C37" i="115" s="1"/>
  <c r="Y96" i="128"/>
  <c r="H96" i="115" s="1"/>
  <c r="C96" i="115" s="1"/>
  <c r="D96" i="115" s="1"/>
  <c r="Y101" i="128"/>
  <c r="H101" i="115" s="1"/>
  <c r="C101" i="115" s="1"/>
  <c r="D101" i="115" s="1"/>
  <c r="Y104" i="128"/>
  <c r="H104" i="115" s="1"/>
  <c r="C104" i="115" s="1"/>
  <c r="D104" i="115" s="1"/>
  <c r="Y65" i="128"/>
  <c r="H65" i="115" s="1"/>
  <c r="C65" i="115" s="1"/>
  <c r="Y57" i="128"/>
  <c r="H57" i="115" s="1"/>
  <c r="C57" i="115" s="1"/>
  <c r="Y73" i="128"/>
  <c r="H73" i="115" s="1"/>
  <c r="C73" i="115" s="1"/>
  <c r="D73" i="115" s="1"/>
  <c r="Y53" i="128"/>
  <c r="H53" i="115" s="1"/>
  <c r="C53" i="115" s="1"/>
  <c r="Y87" i="128"/>
  <c r="H87" i="115" s="1"/>
  <c r="C87" i="115" s="1"/>
  <c r="D87" i="115" s="1"/>
  <c r="Y45" i="128"/>
  <c r="H45" i="115" s="1"/>
  <c r="C45" i="115" s="1"/>
  <c r="Y102" i="128"/>
  <c r="H102" i="115" s="1"/>
  <c r="C102" i="115" s="1"/>
  <c r="D102" i="115" s="1"/>
  <c r="Y71" i="128"/>
  <c r="H71" i="115" s="1"/>
  <c r="C71" i="115" s="1"/>
  <c r="D71" i="115" s="1"/>
  <c r="Y35" i="128"/>
  <c r="H35" i="115" s="1"/>
  <c r="C35" i="115" s="1"/>
  <c r="Y55" i="128"/>
  <c r="H55" i="115" s="1"/>
  <c r="C55" i="115" s="1"/>
  <c r="Y86" i="128"/>
  <c r="H86" i="115" s="1"/>
  <c r="C86" i="115" s="1"/>
  <c r="D86" i="115" s="1"/>
  <c r="Y122" i="128"/>
  <c r="H122" i="115" s="1"/>
  <c r="C122" i="115" s="1"/>
  <c r="D122" i="115" s="1"/>
  <c r="Y61" i="128"/>
  <c r="H61" i="115" s="1"/>
  <c r="C61" i="115" s="1"/>
  <c r="Y126" i="128"/>
  <c r="H126" i="115" s="1"/>
  <c r="C126" i="115" s="1"/>
  <c r="D126" i="115" s="1"/>
  <c r="Y32" i="128"/>
  <c r="H32" i="115" s="1"/>
  <c r="C32" i="115" s="1"/>
  <c r="Y92" i="128"/>
  <c r="H92" i="115" s="1"/>
  <c r="C92" i="115" s="1"/>
  <c r="D92" i="115" s="1"/>
  <c r="Y38" i="128"/>
  <c r="H38" i="115" s="1"/>
  <c r="C38" i="115" s="1"/>
  <c r="Y50" i="128"/>
  <c r="H50" i="115" s="1"/>
  <c r="C50" i="115" s="1"/>
  <c r="Y74" i="128"/>
  <c r="H74" i="115" s="1"/>
  <c r="C74" i="115" s="1"/>
  <c r="D74" i="115" s="1"/>
  <c r="Y42" i="128"/>
  <c r="H42" i="115" s="1"/>
  <c r="C42" i="115" s="1"/>
  <c r="Y40" i="128"/>
  <c r="H40" i="115" s="1"/>
  <c r="C40" i="115" s="1"/>
  <c r="Y111" i="128"/>
  <c r="H111" i="115" s="1"/>
  <c r="C111" i="115" s="1"/>
  <c r="D111" i="115" s="1"/>
  <c r="Y60" i="128"/>
  <c r="H60" i="115" s="1"/>
  <c r="C60" i="115" s="1"/>
  <c r="Y54" i="128"/>
  <c r="H54" i="115" s="1"/>
  <c r="C54" i="115" s="1"/>
  <c r="Y106" i="128"/>
  <c r="H106" i="115" s="1"/>
  <c r="C106" i="115" s="1"/>
  <c r="D106" i="115" s="1"/>
  <c r="Y113" i="128"/>
  <c r="H113" i="115" s="1"/>
  <c r="C113" i="115" s="1"/>
  <c r="D113" i="115" s="1"/>
  <c r="Y125" i="128"/>
  <c r="H125" i="115" s="1"/>
  <c r="C125" i="115" s="1"/>
  <c r="D125" i="115" s="1"/>
  <c r="Y93" i="128"/>
  <c r="H93" i="115" s="1"/>
  <c r="C93" i="115" s="1"/>
  <c r="D93" i="115" s="1"/>
  <c r="Y119" i="128"/>
  <c r="H119" i="115" s="1"/>
  <c r="C119" i="115" s="1"/>
  <c r="D119" i="115" s="1"/>
  <c r="Y100" i="128"/>
  <c r="H100" i="115" s="1"/>
  <c r="C100" i="115" s="1"/>
  <c r="D100" i="115" s="1"/>
  <c r="Y67" i="128"/>
  <c r="H67" i="115" s="1"/>
  <c r="C67" i="115" s="1"/>
  <c r="D67" i="115" s="1"/>
  <c r="Y103" i="128"/>
  <c r="H103" i="115" s="1"/>
  <c r="C103" i="115" s="1"/>
  <c r="D103" i="115" s="1"/>
  <c r="Y108" i="128"/>
  <c r="H108" i="115" s="1"/>
  <c r="C108" i="115" s="1"/>
  <c r="D108" i="115" s="1"/>
  <c r="Y64" i="128"/>
  <c r="H64" i="115" s="1"/>
  <c r="C64" i="115" s="1"/>
  <c r="Y88" i="128"/>
  <c r="H88" i="115" s="1"/>
  <c r="C88" i="115" s="1"/>
  <c r="D88" i="115" s="1"/>
  <c r="Y129" i="128"/>
  <c r="H129" i="115" s="1"/>
  <c r="C129" i="115" s="1"/>
  <c r="D129" i="115" s="1"/>
  <c r="Y49" i="128"/>
  <c r="H49" i="115" s="1"/>
  <c r="C49" i="115" s="1"/>
  <c r="Y130" i="128"/>
  <c r="H130" i="115" s="1"/>
  <c r="C130" i="115" s="1"/>
  <c r="D130" i="115" s="1"/>
  <c r="Y90" i="128"/>
  <c r="H90" i="115" s="1"/>
  <c r="C90" i="115" s="1"/>
  <c r="D90" i="115" s="1"/>
  <c r="Y117" i="128"/>
  <c r="H117" i="115" s="1"/>
  <c r="C117" i="115" s="1"/>
  <c r="D117" i="115" s="1"/>
  <c r="Y85" i="128"/>
  <c r="H85" i="115" s="1"/>
  <c r="C85" i="115" s="1"/>
  <c r="D85" i="115" s="1"/>
  <c r="Y83" i="128"/>
  <c r="H83" i="115" s="1"/>
  <c r="C83" i="115" s="1"/>
  <c r="D83" i="115" s="1"/>
  <c r="Y44" i="128"/>
  <c r="H44" i="115" s="1"/>
  <c r="C44" i="115" s="1"/>
  <c r="Y77" i="128"/>
  <c r="H77" i="115" s="1"/>
  <c r="C77" i="115" s="1"/>
  <c r="D77" i="115" s="1"/>
  <c r="Y118" i="128"/>
  <c r="H118" i="115" s="1"/>
  <c r="C118" i="115" s="1"/>
  <c r="D118" i="115" s="1"/>
  <c r="Y80" i="128"/>
  <c r="H80" i="115" s="1"/>
  <c r="C80" i="115" s="1"/>
  <c r="D80" i="115" s="1"/>
  <c r="Y81" i="128"/>
  <c r="H81" i="115" s="1"/>
  <c r="C81" i="115" s="1"/>
  <c r="D81" i="115" s="1"/>
  <c r="Y72" i="128"/>
  <c r="H72" i="115" s="1"/>
  <c r="C72" i="115" s="1"/>
  <c r="D72" i="115" s="1"/>
  <c r="Y121" i="128"/>
  <c r="H121" i="115" s="1"/>
  <c r="C121" i="115" s="1"/>
  <c r="D121" i="115" s="1"/>
  <c r="Y75" i="128"/>
  <c r="H75" i="115" s="1"/>
  <c r="C75" i="115" s="1"/>
  <c r="D75" i="115" s="1"/>
  <c r="Y62" i="128"/>
  <c r="H62" i="115" s="1"/>
  <c r="C62" i="115" s="1"/>
  <c r="Y34" i="128"/>
  <c r="H34" i="115" s="1"/>
  <c r="C34" i="115" s="1"/>
  <c r="Y56" i="128"/>
  <c r="H56" i="115" s="1"/>
  <c r="C56" i="115" s="1"/>
  <c r="Y46" i="128"/>
  <c r="H46" i="115" s="1"/>
  <c r="C46" i="115" s="1"/>
  <c r="Y36" i="128"/>
  <c r="H36" i="115" s="1"/>
  <c r="C36" i="115" s="1"/>
  <c r="Y63" i="128"/>
  <c r="H63" i="115" s="1"/>
  <c r="C63" i="115" s="1"/>
  <c r="Y105" i="128"/>
  <c r="H105" i="115" s="1"/>
  <c r="C105" i="115" s="1"/>
  <c r="D105" i="115" s="1"/>
  <c r="Y48" i="128"/>
  <c r="H48" i="115" s="1"/>
  <c r="C48" i="115" s="1"/>
  <c r="Y120" i="128"/>
  <c r="H120" i="115" s="1"/>
  <c r="C120" i="115" s="1"/>
  <c r="D120" i="115" s="1"/>
  <c r="Y43" i="128"/>
  <c r="H43" i="115" s="1"/>
  <c r="C43" i="115" s="1"/>
  <c r="Y128" i="128"/>
  <c r="H128" i="115" s="1"/>
  <c r="C128" i="115" s="1"/>
  <c r="D128" i="115" s="1"/>
  <c r="Y127" i="128"/>
  <c r="H127" i="115" s="1"/>
  <c r="C127" i="115" s="1"/>
  <c r="D127" i="115" s="1"/>
  <c r="Y107" i="128"/>
  <c r="H107" i="115" s="1"/>
  <c r="C107" i="115" s="1"/>
  <c r="D107" i="115" s="1"/>
  <c r="Y58" i="128"/>
  <c r="H58" i="115" s="1"/>
  <c r="C58" i="115" s="1"/>
  <c r="Y98" i="128"/>
  <c r="H98" i="115" s="1"/>
  <c r="C98" i="115" s="1"/>
  <c r="D98" i="115" s="1"/>
  <c r="Y110" i="128"/>
  <c r="H110" i="115" s="1"/>
  <c r="C110" i="115" s="1"/>
  <c r="D110" i="115" s="1"/>
  <c r="Y66" i="128"/>
  <c r="H66" i="115" s="1"/>
  <c r="C66" i="115" s="1"/>
  <c r="Y109" i="128"/>
  <c r="H109" i="115" s="1"/>
  <c r="C109" i="115" s="1"/>
  <c r="D109" i="115" s="1"/>
  <c r="Y123" i="128"/>
  <c r="H123" i="115" s="1"/>
  <c r="C123" i="115" s="1"/>
  <c r="D123" i="115" s="1"/>
  <c r="Y33" i="128"/>
  <c r="H33" i="115" s="1"/>
  <c r="C33" i="115" s="1"/>
  <c r="Y70" i="128"/>
  <c r="H70" i="115" s="1"/>
  <c r="C70" i="115" s="1"/>
  <c r="D70" i="115" s="1"/>
  <c r="Y84" i="128"/>
  <c r="H84" i="115" s="1"/>
  <c r="C84" i="115" s="1"/>
  <c r="D84" i="115" s="1"/>
  <c r="Y39" i="128"/>
  <c r="H39" i="115" s="1"/>
  <c r="C39" i="115" s="1"/>
  <c r="Y89" i="128"/>
  <c r="H89" i="115" s="1"/>
  <c r="C89" i="115" s="1"/>
  <c r="D89" i="115" s="1"/>
  <c r="Y99" i="128"/>
  <c r="H99" i="115" s="1"/>
  <c r="C99" i="115" s="1"/>
  <c r="D99" i="115" s="1"/>
  <c r="Y47" i="128"/>
  <c r="H47" i="115" s="1"/>
  <c r="C47" i="115" s="1"/>
  <c r="Y79" i="128"/>
  <c r="H79" i="115" s="1"/>
  <c r="C79" i="115" s="1"/>
  <c r="D79" i="115" s="1"/>
  <c r="Y112" i="128"/>
  <c r="H112" i="115" s="1"/>
  <c r="C112" i="115" s="1"/>
  <c r="D112" i="115" s="1"/>
  <c r="Y97" i="128"/>
  <c r="H97" i="115" s="1"/>
  <c r="C97" i="115" s="1"/>
  <c r="D97" i="115" s="1"/>
  <c r="Y68" i="128"/>
  <c r="H68" i="115" s="1"/>
  <c r="C68" i="115" s="1"/>
  <c r="D68" i="115" s="1"/>
  <c r="Y124" i="128"/>
  <c r="H124" i="115" s="1"/>
  <c r="C124" i="115" s="1"/>
  <c r="D124" i="115" s="1"/>
  <c r="Y91" i="128"/>
  <c r="H91" i="115" s="1"/>
  <c r="C91" i="115" s="1"/>
  <c r="D91" i="115" s="1"/>
  <c r="Y94" i="128"/>
  <c r="H94" i="115" s="1"/>
  <c r="C94" i="115" s="1"/>
  <c r="D94" i="115" s="1"/>
  <c r="Y51" i="128"/>
  <c r="H51" i="115" s="1"/>
  <c r="C51" i="115" s="1"/>
  <c r="R16" i="128"/>
  <c r="H9" i="131" s="1"/>
  <c r="L14" i="131"/>
  <c r="Q12" i="128"/>
  <c r="F14" i="131" s="1"/>
  <c r="BW12" i="128"/>
  <c r="L30" i="131"/>
  <c r="Q25" i="128"/>
  <c r="F30" i="131" s="1"/>
  <c r="N12" i="131"/>
  <c r="BE4" i="128"/>
  <c r="N29" i="131"/>
  <c r="BE19" i="128"/>
  <c r="BE17" i="128"/>
  <c r="N8" i="131"/>
  <c r="N7" i="131"/>
  <c r="BE15" i="128"/>
  <c r="BE10" i="128"/>
  <c r="N13" i="131"/>
  <c r="BD10" i="128"/>
  <c r="Y13" i="128"/>
  <c r="H13" i="115" s="1"/>
  <c r="C13" i="115" s="1"/>
  <c r="BM10" i="128"/>
  <c r="AU10" i="128"/>
  <c r="E13" i="131"/>
  <c r="BM3" i="128"/>
  <c r="BD3" i="128"/>
  <c r="E6" i="131"/>
  <c r="AU3" i="128"/>
  <c r="Y6" i="128"/>
  <c r="H6" i="115" s="1"/>
  <c r="C6" i="115" s="1"/>
  <c r="L20" i="131"/>
  <c r="Q6" i="128"/>
  <c r="F20" i="131" s="1"/>
  <c r="T15" i="128"/>
  <c r="I7" i="131" s="1"/>
  <c r="Q11" i="128"/>
  <c r="F21" i="131" s="1"/>
  <c r="L21" i="131"/>
  <c r="Q76" i="128"/>
  <c r="T76" i="128"/>
  <c r="T119" i="128"/>
  <c r="T31" i="128"/>
  <c r="I4" i="131" s="1"/>
  <c r="T67" i="128"/>
  <c r="Q37" i="128"/>
  <c r="Q49" i="128"/>
  <c r="BW49" i="128"/>
  <c r="Q48" i="128"/>
  <c r="T90" i="128"/>
  <c r="T63" i="128"/>
  <c r="Q63" i="128"/>
  <c r="BE63" i="128"/>
  <c r="T120" i="128"/>
  <c r="Q120" i="128"/>
  <c r="BE120" i="128"/>
  <c r="Q121" i="128"/>
  <c r="BW121" i="128"/>
  <c r="BM22" i="128"/>
  <c r="AU22" i="128"/>
  <c r="E28" i="131"/>
  <c r="Y28" i="128"/>
  <c r="H28" i="115" s="1"/>
  <c r="C28" i="115" s="1"/>
  <c r="BD22" i="128"/>
  <c r="Q36" i="128"/>
  <c r="L19" i="131"/>
  <c r="Q29" i="128"/>
  <c r="F19" i="131" s="1"/>
  <c r="T29" i="128"/>
  <c r="I19" i="131" s="1"/>
  <c r="T101" i="128"/>
  <c r="Q20" i="128"/>
  <c r="F5" i="131" s="1"/>
  <c r="S20" i="128"/>
  <c r="G5" i="131" s="1"/>
  <c r="L5" i="131"/>
  <c r="R20" i="128"/>
  <c r="H5" i="131" s="1"/>
  <c r="BW20" i="128"/>
  <c r="T20" i="128"/>
  <c r="I5" i="131" s="1"/>
  <c r="AU11" i="128"/>
  <c r="Y21" i="128"/>
  <c r="H21" i="115" s="1"/>
  <c r="C21" i="115" s="1"/>
  <c r="BM11" i="128"/>
  <c r="BD11" i="128"/>
  <c r="E21" i="131"/>
  <c r="R11" i="128"/>
  <c r="H21" i="131" s="1"/>
  <c r="T66" i="128"/>
  <c r="T86" i="128"/>
  <c r="Q86" i="128"/>
  <c r="T52" i="128"/>
  <c r="Q107" i="128"/>
  <c r="BE107" i="128"/>
  <c r="Q115" i="128"/>
  <c r="T115" i="128"/>
  <c r="Q125" i="128"/>
  <c r="Q18" i="128"/>
  <c r="F23" i="131" s="1"/>
  <c r="L23" i="131"/>
  <c r="R18" i="128"/>
  <c r="H23" i="131" s="1"/>
  <c r="Q59" i="128"/>
  <c r="BW59" i="128"/>
  <c r="T102" i="128"/>
  <c r="T46" i="128"/>
  <c r="Q33" i="128"/>
  <c r="Q65" i="128"/>
  <c r="BW65" i="128"/>
  <c r="T65" i="128"/>
  <c r="Q39" i="128"/>
  <c r="T70" i="128"/>
  <c r="T105" i="128"/>
  <c r="Q105" i="128"/>
  <c r="BE105" i="128"/>
  <c r="Q94" i="128"/>
  <c r="BE94" i="128"/>
  <c r="T21" i="128"/>
  <c r="I31" i="131" s="1"/>
  <c r="T109" i="128"/>
  <c r="T93" i="128"/>
  <c r="T82" i="128"/>
  <c r="Q35" i="128"/>
  <c r="Q24" i="128"/>
  <c r="F26" i="131" s="1"/>
  <c r="L26" i="131"/>
  <c r="T24" i="128"/>
  <c r="I26" i="131" s="1"/>
  <c r="T99" i="128"/>
  <c r="Q74" i="128"/>
  <c r="T77" i="128"/>
  <c r="BD24" i="128"/>
  <c r="BM24" i="128"/>
  <c r="E26" i="131"/>
  <c r="AU24" i="128"/>
  <c r="Y26" i="128"/>
  <c r="H26" i="115" s="1"/>
  <c r="C26" i="115" s="1"/>
  <c r="T22" i="128"/>
  <c r="I28" i="131" s="1"/>
  <c r="Q129" i="128"/>
  <c r="T129" i="128"/>
  <c r="Q73" i="128"/>
  <c r="T73" i="128"/>
  <c r="T34" i="128"/>
  <c r="Q34" i="128"/>
  <c r="BE34" i="128"/>
  <c r="Q128" i="128"/>
  <c r="Q122" i="128"/>
  <c r="T44" i="128"/>
  <c r="T72" i="128"/>
  <c r="T56" i="128"/>
  <c r="Q56" i="128"/>
  <c r="BE56" i="128"/>
  <c r="Q97" i="128"/>
  <c r="BE97" i="128"/>
  <c r="T97" i="128"/>
  <c r="Q103" i="128"/>
  <c r="BD28" i="128"/>
  <c r="BM28" i="128"/>
  <c r="E17" i="131"/>
  <c r="AU28" i="128"/>
  <c r="Y17" i="128"/>
  <c r="H17" i="115" s="1"/>
  <c r="C17" i="115" s="1"/>
  <c r="T100" i="128"/>
  <c r="Q116" i="128"/>
  <c r="Q38" i="128"/>
  <c r="T38" i="128"/>
  <c r="T47" i="128"/>
  <c r="CF59" i="128"/>
  <c r="CF94" i="128"/>
  <c r="CF36" i="128"/>
  <c r="CF34" i="128"/>
  <c r="CF103" i="128"/>
  <c r="CF6" i="128"/>
  <c r="CF115" i="128"/>
  <c r="CF20" i="128"/>
  <c r="CF33" i="128"/>
  <c r="CF11" i="128"/>
  <c r="CF128" i="128"/>
  <c r="BN22" i="128"/>
  <c r="O28" i="131"/>
  <c r="BN63" i="128"/>
  <c r="BN125" i="128"/>
  <c r="BN48" i="128"/>
  <c r="BN14" i="128"/>
  <c r="O25" i="131"/>
  <c r="BN94" i="128"/>
  <c r="BN25" i="128"/>
  <c r="O30" i="131"/>
  <c r="BN15" i="128"/>
  <c r="O7" i="131"/>
  <c r="BN13" i="128"/>
  <c r="O3" i="131"/>
  <c r="BN5" i="128"/>
  <c r="O11" i="131"/>
  <c r="BN18" i="128"/>
  <c r="O23" i="131"/>
  <c r="BN49" i="128"/>
  <c r="BN86" i="128"/>
  <c r="O24" i="131"/>
  <c r="BN27" i="128"/>
  <c r="BN29" i="128"/>
  <c r="O19" i="131"/>
  <c r="BN9" i="128"/>
  <c r="O27" i="131"/>
  <c r="O16" i="131"/>
  <c r="BN26" i="128"/>
  <c r="BN116" i="128"/>
  <c r="BN56" i="128"/>
  <c r="BN105" i="128"/>
  <c r="M16" i="131"/>
  <c r="AV26" i="128"/>
  <c r="AV86" i="128"/>
  <c r="AV49" i="128"/>
  <c r="AV20" i="128"/>
  <c r="M5" i="131"/>
  <c r="AV116" i="128"/>
  <c r="AV14" i="128"/>
  <c r="M25" i="131"/>
  <c r="AV10" i="128"/>
  <c r="M13" i="131"/>
  <c r="M23" i="131"/>
  <c r="AV18" i="128"/>
  <c r="M31" i="131"/>
  <c r="AV21" i="128"/>
  <c r="AV74" i="128"/>
  <c r="AV105" i="128"/>
  <c r="M20" i="131"/>
  <c r="AV6" i="128"/>
  <c r="AV37" i="128"/>
  <c r="AV59" i="128"/>
  <c r="AV122" i="128"/>
  <c r="M28" i="131"/>
  <c r="AV22" i="128"/>
  <c r="AV30" i="128"/>
  <c r="M22" i="131"/>
  <c r="AV33" i="128"/>
  <c r="BW48" i="128"/>
  <c r="BW37" i="128"/>
  <c r="BE22" i="128"/>
  <c r="N28" i="131"/>
  <c r="BE12" i="128"/>
  <c r="N14" i="131"/>
  <c r="N18" i="131"/>
  <c r="BE8" i="128"/>
  <c r="BE49" i="128"/>
  <c r="BE65" i="128"/>
  <c r="N16" i="131"/>
  <c r="BE26" i="128"/>
  <c r="BE30" i="128"/>
  <c r="N22" i="131"/>
  <c r="R30" i="128"/>
  <c r="H22" i="131" s="1"/>
  <c r="N5" i="131"/>
  <c r="BE20" i="128"/>
  <c r="BE37" i="128"/>
  <c r="BE23" i="128"/>
  <c r="N10" i="131"/>
  <c r="BE128" i="128"/>
  <c r="BE122" i="128"/>
  <c r="BE115" i="128"/>
  <c r="R14" i="128"/>
  <c r="H25" i="131" s="1"/>
  <c r="AU20" i="128"/>
  <c r="Y5" i="128"/>
  <c r="H5" i="115" s="1"/>
  <c r="C5" i="115" s="1"/>
  <c r="BD20" i="128"/>
  <c r="BM20" i="128"/>
  <c r="E5" i="131"/>
  <c r="T130" i="128"/>
  <c r="BD31" i="128"/>
  <c r="Y4" i="128"/>
  <c r="H4" i="115" s="1"/>
  <c r="C4" i="115" s="1"/>
  <c r="BM31" i="128"/>
  <c r="AU31" i="128"/>
  <c r="E4" i="131"/>
  <c r="Q83" i="128"/>
  <c r="T71" i="128"/>
  <c r="Q23" i="128"/>
  <c r="F10" i="131" s="1"/>
  <c r="L10" i="131"/>
  <c r="R23" i="128"/>
  <c r="H10" i="131" s="1"/>
  <c r="Q104" i="128"/>
  <c r="T104" i="128"/>
  <c r="Q50" i="128"/>
  <c r="T50" i="128"/>
  <c r="Q80" i="128"/>
  <c r="BE80" i="128"/>
  <c r="BD21" i="128"/>
  <c r="BM21" i="128"/>
  <c r="E31" i="131"/>
  <c r="Y31" i="128"/>
  <c r="H31" i="115" s="1"/>
  <c r="C31" i="115" s="1"/>
  <c r="AU21" i="128"/>
  <c r="R25" i="128"/>
  <c r="H30" i="131" s="1"/>
  <c r="AU25" i="128"/>
  <c r="BD25" i="128"/>
  <c r="Y30" i="128"/>
  <c r="H30" i="115" s="1"/>
  <c r="C30" i="115" s="1"/>
  <c r="BM25" i="128"/>
  <c r="E30" i="131"/>
  <c r="Q27" i="128"/>
  <c r="F24" i="131" s="1"/>
  <c r="L24" i="131"/>
  <c r="Q55" i="128"/>
  <c r="Q87" i="128"/>
  <c r="BW87" i="128"/>
  <c r="Q51" i="128"/>
  <c r="T111" i="128"/>
  <c r="T95" i="128"/>
  <c r="Q85" i="128"/>
  <c r="T53" i="128"/>
  <c r="Q53" i="128"/>
  <c r="Q96" i="128"/>
  <c r="T96" i="128"/>
  <c r="Q28" i="128"/>
  <c r="F17" i="131" s="1"/>
  <c r="L17" i="131"/>
  <c r="R26" i="128"/>
  <c r="H16" i="131" s="1"/>
  <c r="Q98" i="128"/>
  <c r="Q40" i="128"/>
  <c r="T64" i="128"/>
  <c r="Q127" i="128"/>
  <c r="Q114" i="128"/>
  <c r="Q58" i="128"/>
  <c r="BW58" i="128"/>
  <c r="T4" i="128"/>
  <c r="I12" i="131" s="1"/>
  <c r="BE14" i="128"/>
  <c r="N25" i="131"/>
  <c r="N23" i="131"/>
  <c r="BE18" i="128"/>
  <c r="BE5" i="128"/>
  <c r="N11" i="131"/>
  <c r="BE25" i="128"/>
  <c r="N30" i="131"/>
  <c r="BD14" i="128"/>
  <c r="BM14" i="128"/>
  <c r="E25" i="131"/>
  <c r="Y25" i="128"/>
  <c r="H25" i="115" s="1"/>
  <c r="C25" i="115" s="1"/>
  <c r="AU14" i="128"/>
  <c r="BM15" i="128"/>
  <c r="Y7" i="128"/>
  <c r="H7" i="115" s="1"/>
  <c r="C7" i="115" s="1"/>
  <c r="BD15" i="128"/>
  <c r="AU15" i="128"/>
  <c r="E7" i="131"/>
  <c r="BD12" i="128"/>
  <c r="BM12" i="128"/>
  <c r="E14" i="131"/>
  <c r="AU12" i="128"/>
  <c r="Y14" i="128"/>
  <c r="H14" i="115" s="1"/>
  <c r="C14" i="115" s="1"/>
  <c r="T10" i="128"/>
  <c r="I13" i="131" s="1"/>
  <c r="T13" i="128"/>
  <c r="I3" i="131" s="1"/>
  <c r="Q14" i="128"/>
  <c r="F25" i="131" s="1"/>
  <c r="L25" i="131"/>
  <c r="Q130" i="128"/>
  <c r="Q112" i="128"/>
  <c r="T112" i="128"/>
  <c r="Q57" i="128"/>
  <c r="T57" i="128"/>
  <c r="T110" i="128"/>
  <c r="Q110" i="128"/>
  <c r="T78" i="128"/>
  <c r="Q78" i="128"/>
  <c r="Q84" i="128"/>
  <c r="Q60" i="128"/>
  <c r="T83" i="128"/>
  <c r="Q71" i="128"/>
  <c r="T23" i="128"/>
  <c r="I10" i="131" s="1"/>
  <c r="Q41" i="128"/>
  <c r="T41" i="128"/>
  <c r="T88" i="128"/>
  <c r="Q88" i="128"/>
  <c r="T124" i="128"/>
  <c r="Q124" i="128"/>
  <c r="T27" i="128"/>
  <c r="I24" i="131" s="1"/>
  <c r="T55" i="128"/>
  <c r="T87" i="128"/>
  <c r="T51" i="128"/>
  <c r="BM27" i="128"/>
  <c r="Y24" i="128"/>
  <c r="H24" i="115" s="1"/>
  <c r="C24" i="115" s="1"/>
  <c r="AU27" i="128"/>
  <c r="E24" i="131"/>
  <c r="BD27" i="128"/>
  <c r="Q111" i="128"/>
  <c r="Q95" i="128"/>
  <c r="Q106" i="128"/>
  <c r="T106" i="128"/>
  <c r="T85" i="128"/>
  <c r="T17" i="128"/>
  <c r="I8" i="131" s="1"/>
  <c r="Q17" i="128"/>
  <c r="F8" i="131" s="1"/>
  <c r="L8" i="131"/>
  <c r="T28" i="128"/>
  <c r="I17" i="131" s="1"/>
  <c r="BD26" i="128"/>
  <c r="Y16" i="128"/>
  <c r="H16" i="115" s="1"/>
  <c r="C16" i="115" s="1"/>
  <c r="BM26" i="128"/>
  <c r="AU26" i="128"/>
  <c r="E16" i="131"/>
  <c r="Q126" i="128"/>
  <c r="T126" i="128"/>
  <c r="BD16" i="128"/>
  <c r="AU16" i="128"/>
  <c r="E9" i="131"/>
  <c r="BM16" i="128"/>
  <c r="Y9" i="128"/>
  <c r="H9" i="115" s="1"/>
  <c r="C9" i="115" s="1"/>
  <c r="T25" i="128"/>
  <c r="I30" i="131" s="1"/>
  <c r="AU23" i="128"/>
  <c r="BM23" i="128"/>
  <c r="E10" i="131"/>
  <c r="BD23" i="128"/>
  <c r="Y10" i="128"/>
  <c r="H10" i="115" s="1"/>
  <c r="C10" i="115" s="1"/>
  <c r="T40" i="128"/>
  <c r="Q64" i="128"/>
  <c r="Q91" i="128"/>
  <c r="T91" i="128"/>
  <c r="T127" i="128"/>
  <c r="T114" i="128"/>
  <c r="T58" i="128"/>
  <c r="T32" i="128"/>
  <c r="Q32" i="128"/>
  <c r="S31" i="128" s="1"/>
  <c r="Q62" i="128"/>
  <c r="S62" i="128"/>
  <c r="T62" i="128"/>
  <c r="T81" i="128"/>
  <c r="Q81" i="128"/>
  <c r="S81" i="128"/>
  <c r="AU8" i="128"/>
  <c r="Y18" i="128"/>
  <c r="H18" i="115" s="1"/>
  <c r="C18" i="115" s="1"/>
  <c r="BD8" i="128"/>
  <c r="E18" i="131"/>
  <c r="BM8" i="128"/>
  <c r="L12" i="131"/>
  <c r="S4" i="128"/>
  <c r="G12" i="131" s="1"/>
  <c r="Q4" i="128"/>
  <c r="F12" i="131" s="1"/>
  <c r="BM18" i="128"/>
  <c r="Y23" i="128"/>
  <c r="H23" i="115" s="1"/>
  <c r="C23" i="115" s="1"/>
  <c r="BD18" i="128"/>
  <c r="AU18" i="128"/>
  <c r="E23" i="131"/>
  <c r="Q42" i="128"/>
  <c r="T42" i="128"/>
  <c r="Q123" i="128"/>
  <c r="Q75" i="128"/>
  <c r="S75" i="128"/>
  <c r="T75" i="128"/>
  <c r="Q113" i="128"/>
  <c r="Q68" i="128"/>
  <c r="S3" i="128"/>
  <c r="G6" i="131" s="1"/>
  <c r="Q3" i="128"/>
  <c r="F6" i="131" s="1"/>
  <c r="L6" i="131"/>
  <c r="Q117" i="128"/>
  <c r="S117" i="128"/>
  <c r="T117" i="128"/>
  <c r="S61" i="128"/>
  <c r="Q61" i="128"/>
  <c r="S15" i="128" l="1"/>
  <c r="G7" i="131" s="1"/>
  <c r="S7" i="128"/>
  <c r="G15" i="131" s="1"/>
  <c r="G4" i="131"/>
  <c r="W31" i="128"/>
  <c r="A4" i="56"/>
  <c r="A5" i="110"/>
  <c r="A9" i="109"/>
  <c r="D18" i="115"/>
  <c r="B18" i="115" s="1"/>
  <c r="D17" i="120" s="1"/>
  <c r="A17" i="120"/>
  <c r="S91" i="128"/>
  <c r="S64" i="128"/>
  <c r="A17" i="109"/>
  <c r="A33" i="120"/>
  <c r="D10" i="115"/>
  <c r="B10" i="115" s="1"/>
  <c r="D33" i="120" s="1"/>
  <c r="A9" i="110"/>
  <c r="A5" i="119"/>
  <c r="A4" i="55"/>
  <c r="S126" i="128"/>
  <c r="A81" i="120"/>
  <c r="A12" i="56"/>
  <c r="A21" i="110"/>
  <c r="D16" i="115"/>
  <c r="B16" i="115" s="1"/>
  <c r="D81" i="120" s="1"/>
  <c r="A41" i="109"/>
  <c r="S84" i="128"/>
  <c r="S78" i="128"/>
  <c r="S110" i="128"/>
  <c r="S57" i="128"/>
  <c r="S130" i="128"/>
  <c r="S40" i="128"/>
  <c r="S85" i="128"/>
  <c r="S51" i="128"/>
  <c r="S87" i="128"/>
  <c r="S80" i="128"/>
  <c r="S104" i="128"/>
  <c r="S83" i="128"/>
  <c r="S38" i="128"/>
  <c r="S103" i="128"/>
  <c r="S97" i="128"/>
  <c r="S128" i="128"/>
  <c r="S34" i="128"/>
  <c r="S129" i="128"/>
  <c r="S35" i="128"/>
  <c r="S65" i="128"/>
  <c r="S59" i="128"/>
  <c r="S125" i="128"/>
  <c r="D21" i="115"/>
  <c r="B21" i="115" s="1"/>
  <c r="D77" i="120" s="1"/>
  <c r="A40" i="109"/>
  <c r="A77" i="120"/>
  <c r="S29" i="128"/>
  <c r="S121" i="128"/>
  <c r="S120" i="128"/>
  <c r="S63" i="128"/>
  <c r="S49" i="128"/>
  <c r="S11" i="128"/>
  <c r="G21" i="131" s="1"/>
  <c r="A24" i="110"/>
  <c r="A13" i="56"/>
  <c r="D13" i="115"/>
  <c r="B13" i="115" s="1"/>
  <c r="D84" i="120" s="1"/>
  <c r="A44" i="109"/>
  <c r="A84" i="120"/>
  <c r="S25" i="128"/>
  <c r="A40" i="120"/>
  <c r="D39" i="115"/>
  <c r="D66" i="115"/>
  <c r="A5" i="120"/>
  <c r="D36" i="115"/>
  <c r="A125" i="120"/>
  <c r="D56" i="115"/>
  <c r="A85" i="120"/>
  <c r="A37" i="120"/>
  <c r="D62" i="115"/>
  <c r="A109" i="120"/>
  <c r="D44" i="115"/>
  <c r="A120" i="120"/>
  <c r="D49" i="115"/>
  <c r="D60" i="115"/>
  <c r="A101" i="120"/>
  <c r="A93" i="120"/>
  <c r="D40" i="115"/>
  <c r="A61" i="120"/>
  <c r="D38" i="115"/>
  <c r="D32" i="115"/>
  <c r="B32" i="115" s="1"/>
  <c r="D73" i="120" s="1"/>
  <c r="A37" i="109"/>
  <c r="A73" i="120"/>
  <c r="D61" i="115"/>
  <c r="A96" i="120"/>
  <c r="A8" i="120"/>
  <c r="D35" i="115"/>
  <c r="A128" i="120"/>
  <c r="D65" i="115"/>
  <c r="D37" i="115"/>
  <c r="A72" i="120"/>
  <c r="A32" i="120"/>
  <c r="D59" i="115"/>
  <c r="A57" i="120"/>
  <c r="D22" i="115"/>
  <c r="B22" i="115" s="1"/>
  <c r="D57" i="120" s="1"/>
  <c r="A29" i="109"/>
  <c r="S47" i="128"/>
  <c r="S101" i="128"/>
  <c r="S90" i="128"/>
  <c r="S119" i="128"/>
  <c r="S108" i="128"/>
  <c r="A28" i="109"/>
  <c r="A9" i="56"/>
  <c r="A52" i="120"/>
  <c r="A16" i="110"/>
  <c r="D15" i="115"/>
  <c r="B15" i="115" s="1"/>
  <c r="D52" i="120" s="1"/>
  <c r="D27" i="115"/>
  <c r="B27" i="115" s="1"/>
  <c r="D28" i="120" s="1"/>
  <c r="A28" i="120"/>
  <c r="A16" i="109"/>
  <c r="D20" i="115"/>
  <c r="B20" i="115" s="1"/>
  <c r="D121" i="120" s="1"/>
  <c r="A61" i="109"/>
  <c r="A121" i="120"/>
  <c r="AV1" i="128"/>
  <c r="S5" i="128"/>
  <c r="G11" i="131" s="1"/>
  <c r="S13" i="128"/>
  <c r="A4" i="120"/>
  <c r="A4" i="109"/>
  <c r="A4" i="119"/>
  <c r="D3" i="115"/>
  <c r="B3" i="115" s="1"/>
  <c r="D4" i="120" s="1"/>
  <c r="A4" i="118"/>
  <c r="A4" i="110"/>
  <c r="S44" i="128"/>
  <c r="S22" i="128"/>
  <c r="S93" i="128"/>
  <c r="S118" i="128"/>
  <c r="S109" i="128"/>
  <c r="S92" i="128"/>
  <c r="S21" i="128"/>
  <c r="S30" i="128"/>
  <c r="S69" i="128"/>
  <c r="S89" i="128"/>
  <c r="S102" i="128"/>
  <c r="S52" i="128"/>
  <c r="S66" i="128"/>
  <c r="W4" i="128"/>
  <c r="BE1" i="128"/>
  <c r="S68" i="128"/>
  <c r="S113" i="128"/>
  <c r="S123" i="128"/>
  <c r="S42" i="128"/>
  <c r="D23" i="115"/>
  <c r="B23" i="115" s="1"/>
  <c r="D44" i="120" s="1"/>
  <c r="A44" i="120"/>
  <c r="A24" i="109"/>
  <c r="S32" i="128"/>
  <c r="D9" i="115"/>
  <c r="B9" i="115" s="1"/>
  <c r="D100" i="120" s="1"/>
  <c r="A16" i="119"/>
  <c r="A28" i="110"/>
  <c r="A100" i="120"/>
  <c r="A52" i="109"/>
  <c r="S17" i="128"/>
  <c r="S106" i="128"/>
  <c r="S95" i="128"/>
  <c r="S111" i="128"/>
  <c r="D24" i="115"/>
  <c r="B24" i="115" s="1"/>
  <c r="D89" i="120" s="1"/>
  <c r="A89" i="120"/>
  <c r="A45" i="109"/>
  <c r="S124" i="128"/>
  <c r="S88" i="128"/>
  <c r="S41" i="128"/>
  <c r="S71" i="128"/>
  <c r="S60" i="128"/>
  <c r="S112" i="128"/>
  <c r="S14" i="128"/>
  <c r="G25" i="131" s="1"/>
  <c r="A8" i="56"/>
  <c r="D14" i="115"/>
  <c r="B14" i="115" s="1"/>
  <c r="D49" i="120" s="1"/>
  <c r="A49" i="120"/>
  <c r="A25" i="109"/>
  <c r="A13" i="110"/>
  <c r="W15" i="128"/>
  <c r="A5" i="55"/>
  <c r="A36" i="120"/>
  <c r="A20" i="109"/>
  <c r="D7" i="115"/>
  <c r="B7" i="115" s="1"/>
  <c r="D36" i="120" s="1"/>
  <c r="A12" i="110"/>
  <c r="A8" i="119"/>
  <c r="D25" i="115"/>
  <c r="B25" i="115" s="1"/>
  <c r="D108" i="120" s="1"/>
  <c r="A56" i="109"/>
  <c r="A108" i="120"/>
  <c r="S58" i="128"/>
  <c r="S114" i="128"/>
  <c r="S127" i="128"/>
  <c r="S98" i="128"/>
  <c r="S28" i="128"/>
  <c r="S96" i="128"/>
  <c r="S53" i="128"/>
  <c r="S55" i="128"/>
  <c r="S27" i="128"/>
  <c r="G24" i="131" s="1"/>
  <c r="D30" i="115"/>
  <c r="B30" i="115" s="1"/>
  <c r="D41" i="120" s="1"/>
  <c r="A21" i="109"/>
  <c r="A41" i="120"/>
  <c r="A32" i="109"/>
  <c r="A60" i="120"/>
  <c r="D31" i="115"/>
  <c r="B31" i="115" s="1"/>
  <c r="D60" i="120" s="1"/>
  <c r="S50" i="128"/>
  <c r="S23" i="128"/>
  <c r="D4" i="115"/>
  <c r="B4" i="115" s="1"/>
  <c r="D129" i="120" s="1"/>
  <c r="A65" i="109"/>
  <c r="A17" i="119"/>
  <c r="A129" i="120"/>
  <c r="A33" i="110"/>
  <c r="A9" i="118"/>
  <c r="A36" i="109"/>
  <c r="A68" i="120"/>
  <c r="D5" i="115"/>
  <c r="B5" i="115" s="1"/>
  <c r="D68" i="120" s="1"/>
  <c r="A20" i="110"/>
  <c r="A8" i="118"/>
  <c r="A12" i="119"/>
  <c r="W20" i="128"/>
  <c r="S116" i="128"/>
  <c r="D17" i="115"/>
  <c r="B17" i="115" s="1"/>
  <c r="D116" i="120" s="1"/>
  <c r="A60" i="109"/>
  <c r="A116" i="120"/>
  <c r="A17" i="56"/>
  <c r="A32" i="110"/>
  <c r="S56" i="128"/>
  <c r="S122" i="128"/>
  <c r="S73" i="128"/>
  <c r="A13" i="109"/>
  <c r="A25" i="120"/>
  <c r="D26" i="115"/>
  <c r="B26" i="115" s="1"/>
  <c r="D25" i="120" s="1"/>
  <c r="S74" i="128"/>
  <c r="S24" i="128"/>
  <c r="G26" i="131" s="1"/>
  <c r="S94" i="128"/>
  <c r="S105" i="128"/>
  <c r="S39" i="128"/>
  <c r="S33" i="128"/>
  <c r="S18" i="128"/>
  <c r="S115" i="128"/>
  <c r="S107" i="128"/>
  <c r="S86" i="128"/>
  <c r="W11" i="128"/>
  <c r="S36" i="128"/>
  <c r="A53" i="109"/>
  <c r="D28" i="115"/>
  <c r="B28" i="115" s="1"/>
  <c r="D105" i="120" s="1"/>
  <c r="A105" i="120"/>
  <c r="S48" i="128"/>
  <c r="S37" i="128"/>
  <c r="S76" i="128"/>
  <c r="S6" i="128"/>
  <c r="G20" i="131" s="1"/>
  <c r="A9" i="119"/>
  <c r="A65" i="120"/>
  <c r="D6" i="115"/>
  <c r="B6" i="115" s="1"/>
  <c r="D65" i="120" s="1"/>
  <c r="A17" i="110"/>
  <c r="A33" i="109"/>
  <c r="A5" i="118"/>
  <c r="W3" i="128"/>
  <c r="S12" i="128"/>
  <c r="G14" i="131" s="1"/>
  <c r="A16" i="120"/>
  <c r="D51" i="115"/>
  <c r="A56" i="120"/>
  <c r="D47" i="115"/>
  <c r="D33" i="115"/>
  <c r="A124" i="120"/>
  <c r="A64" i="109"/>
  <c r="D58" i="115"/>
  <c r="A21" i="120"/>
  <c r="D43" i="115"/>
  <c r="A24" i="120"/>
  <c r="A76" i="120"/>
  <c r="D48" i="115"/>
  <c r="A64" i="120"/>
  <c r="D63" i="115"/>
  <c r="D46" i="115"/>
  <c r="A45" i="120"/>
  <c r="A5" i="109"/>
  <c r="D34" i="115"/>
  <c r="A9" i="120"/>
  <c r="A69" i="120"/>
  <c r="D64" i="115"/>
  <c r="D54" i="115"/>
  <c r="A53" i="120"/>
  <c r="D42" i="115"/>
  <c r="A29" i="120"/>
  <c r="D50" i="115"/>
  <c r="A13" i="120"/>
  <c r="D55" i="115"/>
  <c r="A48" i="120"/>
  <c r="D45" i="115"/>
  <c r="A88" i="120"/>
  <c r="D53" i="115"/>
  <c r="A80" i="120"/>
  <c r="A112" i="120"/>
  <c r="D57" i="115"/>
  <c r="A117" i="120"/>
  <c r="D52" i="115"/>
  <c r="A104" i="120"/>
  <c r="D41" i="115"/>
  <c r="S43" i="128"/>
  <c r="S100" i="128"/>
  <c r="S54" i="128"/>
  <c r="S67" i="128"/>
  <c r="S79" i="128"/>
  <c r="S16" i="128"/>
  <c r="G9" i="131" s="1"/>
  <c r="S9" i="128"/>
  <c r="G27" i="131" s="1"/>
  <c r="W7" i="128"/>
  <c r="W9" i="128"/>
  <c r="BW1" i="128"/>
  <c r="BN1" i="128"/>
  <c r="CF1" i="128"/>
  <c r="S26" i="128"/>
  <c r="S19" i="128"/>
  <c r="G29" i="131" s="1"/>
  <c r="S45" i="128"/>
  <c r="D29" i="115"/>
  <c r="B29" i="115" s="1"/>
  <c r="D92" i="120" s="1"/>
  <c r="A92" i="120"/>
  <c r="A48" i="109"/>
  <c r="D19" i="115"/>
  <c r="B19" i="115" s="1"/>
  <c r="D12" i="120" s="1"/>
  <c r="A8" i="109"/>
  <c r="A12" i="120"/>
  <c r="S10" i="128"/>
  <c r="G13" i="131" s="1"/>
  <c r="A49" i="109"/>
  <c r="A13" i="119"/>
  <c r="A25" i="110"/>
  <c r="D8" i="115"/>
  <c r="B8" i="115" s="1"/>
  <c r="D97" i="120" s="1"/>
  <c r="A97" i="120"/>
  <c r="S72" i="128"/>
  <c r="S77" i="128"/>
  <c r="S99" i="128"/>
  <c r="S82" i="128"/>
  <c r="S70" i="128"/>
  <c r="S46" i="128"/>
  <c r="S8" i="128"/>
  <c r="A113" i="120"/>
  <c r="A16" i="56"/>
  <c r="A29" i="110"/>
  <c r="D12" i="115"/>
  <c r="B12" i="115" s="1"/>
  <c r="D113" i="120" s="1"/>
  <c r="A57" i="109"/>
  <c r="W5" i="128"/>
  <c r="A5" i="56"/>
  <c r="A20" i="120"/>
  <c r="A12" i="109"/>
  <c r="D11" i="115"/>
  <c r="B11" i="115" s="1"/>
  <c r="D20" i="120" s="1"/>
  <c r="A8" i="110"/>
  <c r="J2" i="125"/>
  <c r="J1" i="125"/>
  <c r="J2" i="123"/>
  <c r="J1" i="123"/>
  <c r="J1" i="124"/>
  <c r="J2" i="124"/>
  <c r="J2" i="126"/>
  <c r="J1" i="126"/>
  <c r="J2" i="127"/>
  <c r="J1" i="127"/>
  <c r="W16" i="128" l="1"/>
  <c r="W14" i="128"/>
  <c r="E19" i="120"/>
  <c r="H22" i="120"/>
  <c r="H111" i="120"/>
  <c r="BG12" i="115" s="1"/>
  <c r="D57" i="109" s="1"/>
  <c r="E111" i="120"/>
  <c r="G18" i="131"/>
  <c r="W8" i="128"/>
  <c r="H95" i="120"/>
  <c r="BG8" i="115" s="1"/>
  <c r="D49" i="109" s="1"/>
  <c r="E95" i="120"/>
  <c r="E91" i="120"/>
  <c r="H94" i="120"/>
  <c r="W10" i="128"/>
  <c r="G23" i="131"/>
  <c r="W18" i="128"/>
  <c r="H23" i="120"/>
  <c r="BG26" i="115" s="1"/>
  <c r="D13" i="109" s="1"/>
  <c r="E23" i="120"/>
  <c r="E115" i="120"/>
  <c r="H118" i="120"/>
  <c r="E67" i="120"/>
  <c r="H70" i="120"/>
  <c r="H127" i="120"/>
  <c r="E127" i="120"/>
  <c r="E39" i="120"/>
  <c r="H39" i="120"/>
  <c r="BG30" i="115" s="1"/>
  <c r="D21" i="109" s="1"/>
  <c r="H110" i="120"/>
  <c r="E107" i="120"/>
  <c r="E35" i="120"/>
  <c r="H38" i="120"/>
  <c r="H87" i="120"/>
  <c r="BG24" i="115" s="1"/>
  <c r="D45" i="109" s="1"/>
  <c r="E87" i="120"/>
  <c r="G31" i="131"/>
  <c r="W21" i="128"/>
  <c r="AE1" i="128"/>
  <c r="G9" i="47" s="1"/>
  <c r="H30" i="120"/>
  <c r="E27" i="120"/>
  <c r="E55" i="120"/>
  <c r="H55" i="120"/>
  <c r="BG22" i="115" s="1"/>
  <c r="D29" i="109" s="1"/>
  <c r="H71" i="120"/>
  <c r="BG32" i="115" s="1"/>
  <c r="D37" i="109" s="1"/>
  <c r="E71" i="120"/>
  <c r="H86" i="120"/>
  <c r="E83" i="120"/>
  <c r="G19" i="131"/>
  <c r="W29" i="128"/>
  <c r="E11" i="120"/>
  <c r="H14" i="120"/>
  <c r="G16" i="131"/>
  <c r="W26" i="128"/>
  <c r="W6" i="128"/>
  <c r="E63" i="120"/>
  <c r="H63" i="120"/>
  <c r="BG6" i="115" s="1"/>
  <c r="D33" i="109" s="1"/>
  <c r="E103" i="120"/>
  <c r="H103" i="120"/>
  <c r="BG28" i="115" s="1"/>
  <c r="D53" i="109" s="1"/>
  <c r="W24" i="128"/>
  <c r="G10" i="131"/>
  <c r="W23" i="128"/>
  <c r="H62" i="120"/>
  <c r="E59" i="120"/>
  <c r="G17" i="131"/>
  <c r="W28" i="128"/>
  <c r="W12" i="128"/>
  <c r="E47" i="120"/>
  <c r="H47" i="120"/>
  <c r="BG14" i="115" s="1"/>
  <c r="D25" i="109" s="1"/>
  <c r="W27" i="128"/>
  <c r="G8" i="131"/>
  <c r="W17" i="128"/>
  <c r="H102" i="120"/>
  <c r="E99" i="120"/>
  <c r="E43" i="120"/>
  <c r="H46" i="120"/>
  <c r="G22" i="131"/>
  <c r="W30" i="128"/>
  <c r="G28" i="131"/>
  <c r="W22" i="128"/>
  <c r="H6" i="120"/>
  <c r="G125" i="128"/>
  <c r="G40" i="128"/>
  <c r="G124" i="128"/>
  <c r="G105" i="128"/>
  <c r="G84" i="128"/>
  <c r="G97" i="128"/>
  <c r="G67" i="128"/>
  <c r="G127" i="128"/>
  <c r="G32" i="128"/>
  <c r="G69" i="128"/>
  <c r="G53" i="128"/>
  <c r="G82" i="128"/>
  <c r="G65" i="128"/>
  <c r="G129" i="128"/>
  <c r="G52" i="128"/>
  <c r="G13" i="128"/>
  <c r="G43" i="128"/>
  <c r="G106" i="128"/>
  <c r="G35" i="128"/>
  <c r="G74" i="128"/>
  <c r="G123" i="128"/>
  <c r="G34" i="128"/>
  <c r="G126" i="128"/>
  <c r="G104" i="128"/>
  <c r="G56" i="128"/>
  <c r="G99" i="128"/>
  <c r="G89" i="128"/>
  <c r="G75" i="128"/>
  <c r="G93" i="128"/>
  <c r="G95" i="128"/>
  <c r="G117" i="128"/>
  <c r="G63" i="128"/>
  <c r="G54" i="128"/>
  <c r="G122" i="128"/>
  <c r="G112" i="128"/>
  <c r="G72" i="128"/>
  <c r="G41" i="128"/>
  <c r="G102" i="128"/>
  <c r="G37" i="128"/>
  <c r="G94" i="128"/>
  <c r="G83" i="128"/>
  <c r="G36" i="128"/>
  <c r="G120" i="128"/>
  <c r="G78" i="128"/>
  <c r="G42" i="128"/>
  <c r="G81" i="128"/>
  <c r="G108" i="128"/>
  <c r="G128" i="128"/>
  <c r="G48" i="128"/>
  <c r="G68" i="128"/>
  <c r="G16" i="128"/>
  <c r="G6" i="128"/>
  <c r="G17" i="128"/>
  <c r="G7" i="128"/>
  <c r="G20" i="128"/>
  <c r="G15" i="128"/>
  <c r="G24" i="128"/>
  <c r="G8" i="128"/>
  <c r="G3" i="128"/>
  <c r="G14" i="128"/>
  <c r="G5" i="128"/>
  <c r="G30" i="128"/>
  <c r="G21" i="128"/>
  <c r="E3" i="120"/>
  <c r="G60" i="128"/>
  <c r="G66" i="128"/>
  <c r="G77" i="128"/>
  <c r="G85" i="128"/>
  <c r="G33" i="128"/>
  <c r="G73" i="128"/>
  <c r="G91" i="128"/>
  <c r="G116" i="128"/>
  <c r="G109" i="128"/>
  <c r="G64" i="128"/>
  <c r="G49" i="128"/>
  <c r="G38" i="128"/>
  <c r="G70" i="128"/>
  <c r="G87" i="128"/>
  <c r="G47" i="128"/>
  <c r="G110" i="128"/>
  <c r="G76" i="128"/>
  <c r="G50" i="128"/>
  <c r="G46" i="128"/>
  <c r="G107" i="128"/>
  <c r="G92" i="128"/>
  <c r="G118" i="128"/>
  <c r="G103" i="128"/>
  <c r="G79" i="128"/>
  <c r="G98" i="128"/>
  <c r="G45" i="128"/>
  <c r="G121" i="128"/>
  <c r="G96" i="128"/>
  <c r="G57" i="128"/>
  <c r="G62" i="128"/>
  <c r="G90" i="128"/>
  <c r="G111" i="128"/>
  <c r="G61" i="128"/>
  <c r="G44" i="128"/>
  <c r="G119" i="128"/>
  <c r="G58" i="128"/>
  <c r="G39" i="128"/>
  <c r="G101" i="128"/>
  <c r="G59" i="128"/>
  <c r="G130" i="128"/>
  <c r="G88" i="128"/>
  <c r="G114" i="128"/>
  <c r="G71" i="128"/>
  <c r="G100" i="128"/>
  <c r="G51" i="128"/>
  <c r="G55" i="128"/>
  <c r="G80" i="128"/>
  <c r="G115" i="128"/>
  <c r="G86" i="128"/>
  <c r="G113" i="128"/>
  <c r="G26" i="128"/>
  <c r="G18" i="128"/>
  <c r="G19" i="128"/>
  <c r="G4" i="128"/>
  <c r="G28" i="128"/>
  <c r="G22" i="128"/>
  <c r="G23" i="128"/>
  <c r="G10" i="128"/>
  <c r="G25" i="128"/>
  <c r="G29" i="128"/>
  <c r="G31" i="128"/>
  <c r="G9" i="128"/>
  <c r="G12" i="128"/>
  <c r="G11" i="128"/>
  <c r="G27" i="128"/>
  <c r="G3" i="131"/>
  <c r="W13" i="128"/>
  <c r="W19" i="128"/>
  <c r="H119" i="120"/>
  <c r="BG20" i="115" s="1"/>
  <c r="D61" i="109" s="1"/>
  <c r="E119" i="120"/>
  <c r="E51" i="120"/>
  <c r="H54" i="120"/>
  <c r="G30" i="131"/>
  <c r="W25" i="128"/>
  <c r="E75" i="120"/>
  <c r="H78" i="120"/>
  <c r="E79" i="120"/>
  <c r="H79" i="120"/>
  <c r="BG16" i="115" s="1"/>
  <c r="D41" i="109" s="1"/>
  <c r="H31" i="120"/>
  <c r="BG10" i="115" s="1"/>
  <c r="D17" i="109" s="1"/>
  <c r="E31" i="120"/>
  <c r="E15" i="120"/>
  <c r="H15" i="120"/>
  <c r="BG18" i="115" s="1"/>
  <c r="D9" i="109" s="1"/>
  <c r="BG21" i="115" l="1"/>
  <c r="D40" i="109" s="1"/>
  <c r="L75" i="120"/>
  <c r="BI16" i="115" s="1"/>
  <c r="I77" i="120"/>
  <c r="L58" i="120"/>
  <c r="BG15" i="115"/>
  <c r="D28" i="109" s="1"/>
  <c r="I53" i="120"/>
  <c r="I5" i="120"/>
  <c r="BG3" i="115"/>
  <c r="D4" i="109" s="1"/>
  <c r="L10" i="120"/>
  <c r="BG9" i="115"/>
  <c r="D52" i="109" s="1"/>
  <c r="I101" i="120"/>
  <c r="L106" i="120"/>
  <c r="L59" i="120"/>
  <c r="BI6" i="115" s="1"/>
  <c r="BG31" i="115"/>
  <c r="D32" i="109" s="1"/>
  <c r="I61" i="120"/>
  <c r="BG13" i="115"/>
  <c r="D44" i="109" s="1"/>
  <c r="I85" i="120"/>
  <c r="L90" i="120"/>
  <c r="L27" i="120"/>
  <c r="BI10" i="115" s="1"/>
  <c r="I29" i="120"/>
  <c r="BG27" i="115"/>
  <c r="D16" i="109" s="1"/>
  <c r="BG7" i="115"/>
  <c r="D20" i="109" s="1"/>
  <c r="I37" i="120"/>
  <c r="L42" i="120"/>
  <c r="BG5" i="115"/>
  <c r="D36" i="109" s="1"/>
  <c r="L74" i="120"/>
  <c r="I69" i="120"/>
  <c r="BG17" i="115"/>
  <c r="D60" i="109" s="1"/>
  <c r="I117" i="120"/>
  <c r="L122" i="120"/>
  <c r="L43" i="120"/>
  <c r="BI14" i="115" s="1"/>
  <c r="BG23" i="115"/>
  <c r="D24" i="109" s="1"/>
  <c r="I45" i="120"/>
  <c r="BG19" i="115"/>
  <c r="D8" i="109" s="1"/>
  <c r="L11" i="120"/>
  <c r="BI18" i="115" s="1"/>
  <c r="I13" i="120"/>
  <c r="BG25" i="115"/>
  <c r="D56" i="109" s="1"/>
  <c r="L107" i="120"/>
  <c r="BI12" i="115" s="1"/>
  <c r="I109" i="120"/>
  <c r="BG4" i="115"/>
  <c r="D65" i="109" s="1"/>
  <c r="L123" i="120"/>
  <c r="BI4" i="115" s="1"/>
  <c r="I125" i="120"/>
  <c r="L91" i="120"/>
  <c r="BI8" i="115" s="1"/>
  <c r="BG29" i="115"/>
  <c r="D48" i="109" s="1"/>
  <c r="I93" i="120"/>
  <c r="I21" i="120"/>
  <c r="BG11" i="115"/>
  <c r="D12" i="109" s="1"/>
  <c r="L26" i="120"/>
  <c r="E11" i="109" l="1"/>
  <c r="H14" i="109"/>
  <c r="H55" i="109"/>
  <c r="AT12" i="115" s="1"/>
  <c r="D29" i="110" s="1"/>
  <c r="E55" i="109"/>
  <c r="H38" i="109"/>
  <c r="E35" i="109"/>
  <c r="H15" i="109"/>
  <c r="AT10" i="115" s="1"/>
  <c r="D9" i="110" s="1"/>
  <c r="E15" i="109"/>
  <c r="P18" i="120"/>
  <c r="BI3" i="115"/>
  <c r="M9" i="120"/>
  <c r="E27" i="109"/>
  <c r="H30" i="109"/>
  <c r="H39" i="109"/>
  <c r="AT16" i="115" s="1"/>
  <c r="D21" i="110" s="1"/>
  <c r="E39" i="109"/>
  <c r="BI11" i="115"/>
  <c r="P19" i="120"/>
  <c r="BK10" i="115" s="1"/>
  <c r="M25" i="120"/>
  <c r="H47" i="109"/>
  <c r="AT8" i="115" s="1"/>
  <c r="D25" i="110" s="1"/>
  <c r="E47" i="109"/>
  <c r="E63" i="109"/>
  <c r="H63" i="109"/>
  <c r="AT4" i="115" s="1"/>
  <c r="D33" i="110" s="1"/>
  <c r="E7" i="109"/>
  <c r="H7" i="109"/>
  <c r="AT18" i="115" s="1"/>
  <c r="D5" i="110" s="1"/>
  <c r="E23" i="109"/>
  <c r="H23" i="109"/>
  <c r="AT14" i="115" s="1"/>
  <c r="D13" i="110" s="1"/>
  <c r="BI17" i="115"/>
  <c r="P115" i="120"/>
  <c r="BK4" i="115" s="1"/>
  <c r="M121" i="120"/>
  <c r="H62" i="109"/>
  <c r="E59" i="109"/>
  <c r="P82" i="120"/>
  <c r="M73" i="120"/>
  <c r="BI5" i="115"/>
  <c r="M41" i="120"/>
  <c r="BI7" i="115"/>
  <c r="P50" i="120"/>
  <c r="H22" i="109"/>
  <c r="E19" i="109"/>
  <c r="M89" i="120"/>
  <c r="P83" i="120"/>
  <c r="BK8" i="115" s="1"/>
  <c r="BI13" i="115"/>
  <c r="E43" i="109"/>
  <c r="H46" i="109"/>
  <c r="H31" i="109"/>
  <c r="AT6" i="115" s="1"/>
  <c r="D17" i="110" s="1"/>
  <c r="E31" i="109"/>
  <c r="M105" i="120"/>
  <c r="BI9" i="115"/>
  <c r="P114" i="120"/>
  <c r="E51" i="109"/>
  <c r="H54" i="109"/>
  <c r="H6" i="109"/>
  <c r="H119" i="128"/>
  <c r="H124" i="128"/>
  <c r="H105" i="128"/>
  <c r="H72" i="128"/>
  <c r="H102" i="128"/>
  <c r="H83" i="128"/>
  <c r="H88" i="128"/>
  <c r="H69" i="128"/>
  <c r="H120" i="128"/>
  <c r="H71" i="128"/>
  <c r="H110" i="128"/>
  <c r="H78" i="128"/>
  <c r="H123" i="128"/>
  <c r="H103" i="128"/>
  <c r="H121" i="128"/>
  <c r="H42" i="128"/>
  <c r="H95" i="128"/>
  <c r="H81" i="128"/>
  <c r="H108" i="128"/>
  <c r="H115" i="128"/>
  <c r="H48" i="128"/>
  <c r="H60" i="128"/>
  <c r="H84" i="128"/>
  <c r="H33" i="128"/>
  <c r="H73" i="128"/>
  <c r="H101" i="128"/>
  <c r="H59" i="128"/>
  <c r="H67" i="128"/>
  <c r="H116" i="128"/>
  <c r="H109" i="128"/>
  <c r="H53" i="128"/>
  <c r="H82" i="128"/>
  <c r="H65" i="128"/>
  <c r="H87" i="128"/>
  <c r="H47" i="128"/>
  <c r="H76" i="128"/>
  <c r="H35" i="128"/>
  <c r="H74" i="128"/>
  <c r="H118" i="128"/>
  <c r="H104" i="128"/>
  <c r="H98" i="128"/>
  <c r="H45" i="128"/>
  <c r="H75" i="128"/>
  <c r="H57" i="128"/>
  <c r="H117" i="128"/>
  <c r="H8" i="128"/>
  <c r="H111" i="128"/>
  <c r="H54" i="128"/>
  <c r="H122" i="128"/>
  <c r="H68" i="128"/>
  <c r="H112" i="128"/>
  <c r="H4" i="128"/>
  <c r="H11" i="128"/>
  <c r="H18" i="128"/>
  <c r="H12" i="128"/>
  <c r="H19" i="128"/>
  <c r="H9" i="128"/>
  <c r="H20" i="128"/>
  <c r="H27" i="128"/>
  <c r="H6" i="128"/>
  <c r="H10" i="128"/>
  <c r="H25" i="128"/>
  <c r="H16" i="128"/>
  <c r="E3" i="109"/>
  <c r="H5" i="128"/>
  <c r="H40" i="128"/>
  <c r="H77" i="128"/>
  <c r="H85" i="128"/>
  <c r="H41" i="128"/>
  <c r="H94" i="128"/>
  <c r="H91" i="128"/>
  <c r="H36" i="128"/>
  <c r="H114" i="128"/>
  <c r="H70" i="128"/>
  <c r="H13" i="128"/>
  <c r="H50" i="128"/>
  <c r="H107" i="128"/>
  <c r="H92" i="128"/>
  <c r="H79" i="128"/>
  <c r="H100" i="128"/>
  <c r="H96" i="128"/>
  <c r="H51" i="128"/>
  <c r="H55" i="128"/>
  <c r="H80" i="128"/>
  <c r="H44" i="128"/>
  <c r="H125" i="128"/>
  <c r="H66" i="128"/>
  <c r="H58" i="128"/>
  <c r="H97" i="128"/>
  <c r="H39" i="128"/>
  <c r="H37" i="128"/>
  <c r="H130" i="128"/>
  <c r="H127" i="128"/>
  <c r="H32" i="128"/>
  <c r="H64" i="128"/>
  <c r="H49" i="128"/>
  <c r="H38" i="128"/>
  <c r="H129" i="128"/>
  <c r="H52" i="128"/>
  <c r="H43" i="128"/>
  <c r="H106" i="128"/>
  <c r="H46" i="128"/>
  <c r="H34" i="128"/>
  <c r="H126" i="128"/>
  <c r="H56" i="128"/>
  <c r="H99" i="128"/>
  <c r="H89" i="128"/>
  <c r="H93" i="128"/>
  <c r="H62" i="128"/>
  <c r="H90" i="128"/>
  <c r="H63" i="128"/>
  <c r="H128" i="128"/>
  <c r="H61" i="128"/>
  <c r="H86" i="128"/>
  <c r="H113" i="128"/>
  <c r="H23" i="128"/>
  <c r="H31" i="128"/>
  <c r="H28" i="128"/>
  <c r="H21" i="128"/>
  <c r="H24" i="128"/>
  <c r="H15" i="128"/>
  <c r="H3" i="128"/>
  <c r="H14" i="128"/>
  <c r="H7" i="128"/>
  <c r="H22" i="128"/>
  <c r="H29" i="128"/>
  <c r="H17" i="128"/>
  <c r="H26" i="128"/>
  <c r="H30" i="128"/>
  <c r="BI15" i="115"/>
  <c r="P51" i="120"/>
  <c r="BK6" i="115" s="1"/>
  <c r="M57" i="120"/>
  <c r="AT9" i="115" l="1"/>
  <c r="D28" i="110" s="1"/>
  <c r="L58" i="109"/>
  <c r="I53" i="109"/>
  <c r="Q113" i="120"/>
  <c r="T99" i="120"/>
  <c r="BM4" i="115" s="1"/>
  <c r="BK9" i="115"/>
  <c r="Q49" i="120"/>
  <c r="T35" i="120"/>
  <c r="BM6" i="115" s="1"/>
  <c r="BK7" i="115"/>
  <c r="AT15" i="115"/>
  <c r="D16" i="110" s="1"/>
  <c r="L27" i="109"/>
  <c r="AV6" i="115" s="1"/>
  <c r="I29" i="109"/>
  <c r="Q17" i="120"/>
  <c r="T34" i="120"/>
  <c r="BK3" i="115"/>
  <c r="AT5" i="115"/>
  <c r="D20" i="110" s="1"/>
  <c r="L42" i="109"/>
  <c r="I37" i="109"/>
  <c r="I5" i="109"/>
  <c r="L10" i="109"/>
  <c r="AT3" i="115"/>
  <c r="D4" i="110" s="1"/>
  <c r="AT13" i="115"/>
  <c r="D24" i="110" s="1"/>
  <c r="L43" i="109"/>
  <c r="AV8" i="115" s="1"/>
  <c r="I45" i="109"/>
  <c r="L26" i="109"/>
  <c r="AT7" i="115"/>
  <c r="D12" i="110" s="1"/>
  <c r="I21" i="109"/>
  <c r="Q81" i="120"/>
  <c r="BK5" i="115"/>
  <c r="T98" i="120"/>
  <c r="I61" i="109"/>
  <c r="L59" i="109"/>
  <c r="AV4" i="115" s="1"/>
  <c r="AT17" i="115"/>
  <c r="D32" i="110" s="1"/>
  <c r="AT11" i="115"/>
  <c r="D8" i="110" s="1"/>
  <c r="L11" i="109"/>
  <c r="AV10" i="115" s="1"/>
  <c r="I13" i="109"/>
  <c r="D17" i="56" l="1"/>
  <c r="H31" i="110"/>
  <c r="AI4" i="115" s="1"/>
  <c r="D17" i="119" s="1"/>
  <c r="E31" i="110"/>
  <c r="AV7" i="115"/>
  <c r="P19" i="109"/>
  <c r="AX6" i="115" s="1"/>
  <c r="M25" i="109"/>
  <c r="H6" i="110"/>
  <c r="I16" i="128"/>
  <c r="I7" i="128"/>
  <c r="I10" i="128"/>
  <c r="I23" i="128"/>
  <c r="I12" i="128"/>
  <c r="I26" i="128"/>
  <c r="I13" i="128"/>
  <c r="I112" i="128"/>
  <c r="I44" i="128"/>
  <c r="I55" i="128"/>
  <c r="I81" i="128"/>
  <c r="I95" i="128"/>
  <c r="I79" i="128"/>
  <c r="I118" i="128"/>
  <c r="I107" i="128"/>
  <c r="I43" i="128"/>
  <c r="I70" i="128"/>
  <c r="I69" i="128"/>
  <c r="I102" i="128"/>
  <c r="I85" i="128"/>
  <c r="I124" i="128"/>
  <c r="I30" i="128"/>
  <c r="I61" i="128"/>
  <c r="I90" i="128"/>
  <c r="I89" i="128"/>
  <c r="I56" i="128"/>
  <c r="I46" i="128"/>
  <c r="I129" i="128"/>
  <c r="I82" i="128"/>
  <c r="I116" i="128"/>
  <c r="I83" i="128"/>
  <c r="I37" i="128"/>
  <c r="I33" i="128"/>
  <c r="I66" i="128"/>
  <c r="I125" i="128"/>
  <c r="I86" i="128"/>
  <c r="I108" i="128"/>
  <c r="I29" i="128"/>
  <c r="I62" i="128"/>
  <c r="I96" i="128"/>
  <c r="I104" i="128"/>
  <c r="I92" i="128"/>
  <c r="I78" i="128"/>
  <c r="I110" i="128"/>
  <c r="I87" i="128"/>
  <c r="I114" i="128"/>
  <c r="I91" i="128"/>
  <c r="I73" i="128"/>
  <c r="I105" i="128"/>
  <c r="I40" i="128"/>
  <c r="I27" i="128"/>
  <c r="I122" i="128"/>
  <c r="I57" i="128"/>
  <c r="I45" i="128"/>
  <c r="I34" i="128"/>
  <c r="I35" i="128"/>
  <c r="I65" i="128"/>
  <c r="I53" i="128"/>
  <c r="I36" i="128"/>
  <c r="I59" i="128"/>
  <c r="I97" i="128"/>
  <c r="I72" i="128"/>
  <c r="I25" i="128"/>
  <c r="I11" i="128"/>
  <c r="E3" i="110"/>
  <c r="D4" i="56"/>
  <c r="I20" i="128"/>
  <c r="I4" i="128"/>
  <c r="I8" i="128"/>
  <c r="I15" i="128"/>
  <c r="I5" i="128"/>
  <c r="I17" i="128"/>
  <c r="I3" i="128"/>
  <c r="I21" i="128"/>
  <c r="I68" i="128"/>
  <c r="I80" i="128"/>
  <c r="I18" i="128"/>
  <c r="I51" i="128"/>
  <c r="I100" i="128"/>
  <c r="I103" i="128"/>
  <c r="I123" i="128"/>
  <c r="I50" i="128"/>
  <c r="I52" i="128"/>
  <c r="I64" i="128"/>
  <c r="I88" i="128"/>
  <c r="I24" i="128"/>
  <c r="I77" i="128"/>
  <c r="I9" i="128"/>
  <c r="I115" i="128"/>
  <c r="I111" i="128"/>
  <c r="I42" i="128"/>
  <c r="I99" i="128"/>
  <c r="I31" i="128"/>
  <c r="I76" i="128"/>
  <c r="I120" i="128"/>
  <c r="I109" i="128"/>
  <c r="I19" i="128"/>
  <c r="I130" i="128"/>
  <c r="I39" i="128"/>
  <c r="I84" i="128"/>
  <c r="I119" i="128"/>
  <c r="I113" i="128"/>
  <c r="I54" i="128"/>
  <c r="I63" i="128"/>
  <c r="I117" i="128"/>
  <c r="I93" i="128"/>
  <c r="I121" i="128"/>
  <c r="I126" i="128"/>
  <c r="I6" i="128"/>
  <c r="I106" i="128"/>
  <c r="I47" i="128"/>
  <c r="I49" i="128"/>
  <c r="I127" i="128"/>
  <c r="I94" i="128"/>
  <c r="I41" i="128"/>
  <c r="I14" i="128"/>
  <c r="I22" i="128"/>
  <c r="I48" i="128"/>
  <c r="I128" i="128"/>
  <c r="I75" i="128"/>
  <c r="I98" i="128"/>
  <c r="I74" i="128"/>
  <c r="I71" i="128"/>
  <c r="I38" i="128"/>
  <c r="I32" i="128"/>
  <c r="I67" i="128"/>
  <c r="I101" i="128"/>
  <c r="I58" i="128"/>
  <c r="I60" i="128"/>
  <c r="I28" i="128"/>
  <c r="M41" i="109"/>
  <c r="AV5" i="115"/>
  <c r="P50" i="109"/>
  <c r="E27" i="110"/>
  <c r="D16" i="56"/>
  <c r="H30" i="110"/>
  <c r="H7" i="110"/>
  <c r="AI10" i="115" s="1"/>
  <c r="D5" i="119" s="1"/>
  <c r="E7" i="110"/>
  <c r="D5" i="56"/>
  <c r="X107" i="120"/>
  <c r="BO5" i="115" s="1"/>
  <c r="U97" i="120"/>
  <c r="X67" i="120"/>
  <c r="BO4" i="115" s="1"/>
  <c r="BM5" i="115"/>
  <c r="H14" i="110"/>
  <c r="E11" i="110"/>
  <c r="D8" i="56"/>
  <c r="E23" i="110"/>
  <c r="H23" i="110"/>
  <c r="AI8" i="115" s="1"/>
  <c r="D13" i="119" s="1"/>
  <c r="D13" i="56"/>
  <c r="P18" i="109"/>
  <c r="M9" i="109"/>
  <c r="AV3" i="115"/>
  <c r="D12" i="56"/>
  <c r="H22" i="110"/>
  <c r="E19" i="110"/>
  <c r="U33" i="120"/>
  <c r="BM3" i="115"/>
  <c r="X106" i="120"/>
  <c r="X66" i="120"/>
  <c r="E15" i="110"/>
  <c r="H15" i="110"/>
  <c r="AI6" i="115" s="1"/>
  <c r="D9" i="119" s="1"/>
  <c r="D9" i="56"/>
  <c r="AV9" i="115"/>
  <c r="P51" i="109"/>
  <c r="AX4" i="115" s="1"/>
  <c r="M57" i="109"/>
  <c r="BO6" i="115" l="1"/>
  <c r="Y105" i="120"/>
  <c r="I21" i="110"/>
  <c r="AI5" i="115"/>
  <c r="D12" i="119" s="1"/>
  <c r="L26" i="110"/>
  <c r="T56" i="109"/>
  <c r="Q17" i="109"/>
  <c r="AX3" i="115"/>
  <c r="T34" i="109"/>
  <c r="H7" i="56"/>
  <c r="H23" i="56"/>
  <c r="E7" i="56"/>
  <c r="L11" i="110"/>
  <c r="AK6" i="115" s="1"/>
  <c r="AI7" i="115"/>
  <c r="D8" i="119" s="1"/>
  <c r="I13" i="110"/>
  <c r="AI9" i="115"/>
  <c r="D16" i="119" s="1"/>
  <c r="L27" i="110"/>
  <c r="AK4" i="115" s="1"/>
  <c r="I29" i="110"/>
  <c r="H6" i="56"/>
  <c r="E3" i="56"/>
  <c r="H22" i="56"/>
  <c r="AI3" i="115"/>
  <c r="D4" i="119" s="1"/>
  <c r="I5" i="110"/>
  <c r="L10" i="110"/>
  <c r="BO3" i="115"/>
  <c r="Y65" i="120"/>
  <c r="E11" i="56"/>
  <c r="H30" i="56"/>
  <c r="H14" i="56"/>
  <c r="H15" i="56"/>
  <c r="H31" i="56"/>
  <c r="E15" i="56"/>
  <c r="Q49" i="109"/>
  <c r="T57" i="109"/>
  <c r="AZ5" i="115" s="1"/>
  <c r="T35" i="109"/>
  <c r="AZ4" i="115" s="1"/>
  <c r="AX5" i="115"/>
  <c r="L19" i="56" l="1"/>
  <c r="P19" i="56" s="1"/>
  <c r="AE14" i="115" s="1"/>
  <c r="I14" i="115" s="1"/>
  <c r="B13" i="116" s="1"/>
  <c r="F13" i="116" s="1"/>
  <c r="C13" i="116" s="1"/>
  <c r="I13" i="56"/>
  <c r="L11" i="56"/>
  <c r="P11" i="56" s="1"/>
  <c r="AE12" i="115" s="1"/>
  <c r="I12" i="115" s="1"/>
  <c r="B11" i="116" s="1"/>
  <c r="F11" i="116" s="1"/>
  <c r="C11" i="116" s="1"/>
  <c r="L34" i="56"/>
  <c r="L26" i="56"/>
  <c r="I21" i="56"/>
  <c r="L10" i="56"/>
  <c r="L18" i="56"/>
  <c r="I5" i="56"/>
  <c r="AZ3" i="115"/>
  <c r="U33" i="109"/>
  <c r="P33" i="110"/>
  <c r="P19" i="110"/>
  <c r="M25" i="110"/>
  <c r="AK5" i="115"/>
  <c r="L35" i="56"/>
  <c r="P34" i="56" s="1"/>
  <c r="AE17" i="115" s="1"/>
  <c r="I17" i="115" s="1"/>
  <c r="B16" i="116" s="1"/>
  <c r="F16" i="116" s="1"/>
  <c r="C16" i="116" s="1"/>
  <c r="L27" i="56"/>
  <c r="P26" i="56" s="1"/>
  <c r="AE15" i="115" s="1"/>
  <c r="I15" i="115" s="1"/>
  <c r="B14" i="116" s="1"/>
  <c r="F14" i="116" s="1"/>
  <c r="C14" i="116" s="1"/>
  <c r="I29" i="56"/>
  <c r="M9" i="110"/>
  <c r="AK3" i="115"/>
  <c r="P32" i="110"/>
  <c r="P18" i="110"/>
  <c r="D4" i="55"/>
  <c r="H6" i="119"/>
  <c r="J8" i="128"/>
  <c r="J23" i="128"/>
  <c r="J122" i="128"/>
  <c r="J57" i="128"/>
  <c r="J99" i="128"/>
  <c r="J123" i="128"/>
  <c r="J110" i="128"/>
  <c r="J65" i="128"/>
  <c r="J109" i="128"/>
  <c r="J19" i="128"/>
  <c r="J59" i="128"/>
  <c r="J33" i="128"/>
  <c r="J60" i="128"/>
  <c r="J25" i="128"/>
  <c r="J15" i="128"/>
  <c r="J86" i="128"/>
  <c r="J108" i="128"/>
  <c r="J29" i="128"/>
  <c r="J62" i="128"/>
  <c r="J96" i="128"/>
  <c r="J79" i="128"/>
  <c r="J118" i="128"/>
  <c r="J78" i="128"/>
  <c r="J106" i="128"/>
  <c r="J87" i="128"/>
  <c r="J64" i="128"/>
  <c r="J88" i="128"/>
  <c r="J130" i="128"/>
  <c r="J24" i="128"/>
  <c r="J85" i="128"/>
  <c r="J40" i="128"/>
  <c r="J12" i="128"/>
  <c r="J21" i="128"/>
  <c r="J115" i="128"/>
  <c r="J111" i="128"/>
  <c r="J42" i="128"/>
  <c r="J98" i="128"/>
  <c r="J6" i="128"/>
  <c r="J13" i="128"/>
  <c r="J120" i="128"/>
  <c r="J32" i="128"/>
  <c r="J83" i="128"/>
  <c r="J37" i="128"/>
  <c r="J72" i="128"/>
  <c r="J119" i="128"/>
  <c r="J20" i="128"/>
  <c r="J68" i="128"/>
  <c r="J80" i="128"/>
  <c r="J18" i="128"/>
  <c r="J51" i="128"/>
  <c r="J3" i="128"/>
  <c r="J89" i="128"/>
  <c r="J126" i="128"/>
  <c r="J107" i="128"/>
  <c r="J50" i="128"/>
  <c r="J52" i="128"/>
  <c r="J53" i="128"/>
  <c r="J127" i="128"/>
  <c r="J67" i="128"/>
  <c r="J73" i="128"/>
  <c r="J84" i="128"/>
  <c r="J124" i="128"/>
  <c r="J26" i="128"/>
  <c r="J22" i="128"/>
  <c r="E3" i="119"/>
  <c r="J5" i="128"/>
  <c r="J48" i="128"/>
  <c r="J128" i="128"/>
  <c r="J75" i="128"/>
  <c r="J56" i="128"/>
  <c r="J74" i="128"/>
  <c r="J71" i="128"/>
  <c r="J38" i="128"/>
  <c r="J116" i="128"/>
  <c r="J10" i="128"/>
  <c r="J101" i="128"/>
  <c r="J77" i="128"/>
  <c r="J4" i="128"/>
  <c r="J28" i="128"/>
  <c r="J112" i="128"/>
  <c r="J54" i="128"/>
  <c r="J63" i="128"/>
  <c r="J117" i="128"/>
  <c r="J93" i="128"/>
  <c r="J121" i="128"/>
  <c r="J103" i="128"/>
  <c r="J31" i="128"/>
  <c r="J35" i="128"/>
  <c r="J47" i="128"/>
  <c r="J49" i="128"/>
  <c r="J69" i="128"/>
  <c r="J17" i="128"/>
  <c r="J39" i="128"/>
  <c r="J58" i="128"/>
  <c r="J14" i="128"/>
  <c r="J125" i="128"/>
  <c r="J11" i="128"/>
  <c r="J113" i="128"/>
  <c r="J61" i="128"/>
  <c r="J90" i="128"/>
  <c r="J45" i="128"/>
  <c r="J34" i="128"/>
  <c r="J76" i="128"/>
  <c r="J129" i="128"/>
  <c r="J82" i="128"/>
  <c r="J36" i="128"/>
  <c r="J94" i="128"/>
  <c r="J97" i="128"/>
  <c r="J66" i="128"/>
  <c r="J7" i="128"/>
  <c r="J16" i="128"/>
  <c r="J44" i="128"/>
  <c r="J55" i="128"/>
  <c r="J81" i="128"/>
  <c r="J95" i="128"/>
  <c r="J100" i="128"/>
  <c r="J104" i="128"/>
  <c r="J92" i="128"/>
  <c r="J46" i="128"/>
  <c r="J43" i="128"/>
  <c r="J70" i="128"/>
  <c r="J114" i="128"/>
  <c r="J91" i="128"/>
  <c r="J102" i="128"/>
  <c r="J41" i="128"/>
  <c r="J105" i="128"/>
  <c r="J9" i="128"/>
  <c r="J30" i="128"/>
  <c r="J27" i="128"/>
  <c r="H15" i="119"/>
  <c r="W4" i="115" s="1"/>
  <c r="D9" i="118" s="1"/>
  <c r="D9" i="55"/>
  <c r="E15" i="119"/>
  <c r="E7" i="119"/>
  <c r="H7" i="119"/>
  <c r="W6" i="115" s="1"/>
  <c r="D5" i="118" s="1"/>
  <c r="D5" i="55"/>
  <c r="AZ6" i="115"/>
  <c r="U55" i="109"/>
  <c r="E11" i="119"/>
  <c r="D8" i="55"/>
  <c r="H14" i="119"/>
  <c r="H13" i="55" l="1"/>
  <c r="L12" i="55" s="1"/>
  <c r="S9" i="115" s="1"/>
  <c r="I9" i="115" s="1"/>
  <c r="B8" i="116" s="1"/>
  <c r="F8" i="116" s="1"/>
  <c r="C8" i="116" s="1"/>
  <c r="H7" i="55"/>
  <c r="L6" i="55" s="1"/>
  <c r="S7" i="115" s="1"/>
  <c r="I7" i="115" s="1"/>
  <c r="B6" i="116" s="1"/>
  <c r="F6" i="116" s="1"/>
  <c r="C6" i="116" s="1"/>
  <c r="E7" i="55"/>
  <c r="H12" i="55"/>
  <c r="H6" i="55"/>
  <c r="E3" i="55"/>
  <c r="T32" i="110"/>
  <c r="AQ5" i="115" s="1"/>
  <c r="AM6" i="115"/>
  <c r="Q31" i="110"/>
  <c r="T18" i="110"/>
  <c r="AO3" i="115" s="1"/>
  <c r="AM4" i="115"/>
  <c r="P10" i="56"/>
  <c r="AE11" i="115" s="1"/>
  <c r="I11" i="115" s="1"/>
  <c r="B10" i="116" s="1"/>
  <c r="F10" i="116" s="1"/>
  <c r="C10" i="116" s="1"/>
  <c r="M9" i="56"/>
  <c r="M25" i="56"/>
  <c r="P27" i="56"/>
  <c r="AE16" i="115" s="1"/>
  <c r="I16" i="115" s="1"/>
  <c r="B15" i="116" s="1"/>
  <c r="F15" i="116" s="1"/>
  <c r="C15" i="116" s="1"/>
  <c r="W5" i="115"/>
  <c r="D8" i="118" s="1"/>
  <c r="I13" i="119"/>
  <c r="L11" i="119"/>
  <c r="L21" i="119"/>
  <c r="L20" i="119"/>
  <c r="I5" i="119"/>
  <c r="W3" i="115"/>
  <c r="D4" i="118" s="1"/>
  <c r="L10" i="119"/>
  <c r="T19" i="110"/>
  <c r="AO4" i="115" s="1"/>
  <c r="AM3" i="115"/>
  <c r="Q17" i="110"/>
  <c r="T33" i="110"/>
  <c r="AQ6" i="115" s="1"/>
  <c r="AM5" i="115"/>
  <c r="M17" i="56"/>
  <c r="P18" i="56"/>
  <c r="AE13" i="115" s="1"/>
  <c r="I13" i="115" s="1"/>
  <c r="B12" i="116" s="1"/>
  <c r="F12" i="116" s="1"/>
  <c r="C12" i="116" s="1"/>
  <c r="M33" i="56"/>
  <c r="P35" i="56"/>
  <c r="AE18" i="115" s="1"/>
  <c r="I18" i="115" s="1"/>
  <c r="B17" i="116" s="1"/>
  <c r="F17" i="116" s="1"/>
  <c r="C17" i="116" s="1"/>
  <c r="P11" i="119" l="1"/>
  <c r="AA4" i="115" s="1"/>
  <c r="Y3" i="115"/>
  <c r="M9" i="119"/>
  <c r="P21" i="119"/>
  <c r="Y5" i="115"/>
  <c r="L7" i="55"/>
  <c r="S8" i="115" s="1"/>
  <c r="I8" i="115" s="1"/>
  <c r="B7" i="116" s="1"/>
  <c r="F7" i="116" s="1"/>
  <c r="C7" i="116" s="1"/>
  <c r="I5" i="55"/>
  <c r="H16" i="118"/>
  <c r="K5" i="128"/>
  <c r="K15" i="128"/>
  <c r="K112" i="128"/>
  <c r="K44" i="128"/>
  <c r="K108" i="128"/>
  <c r="K29" i="128"/>
  <c r="K96" i="128"/>
  <c r="K89" i="128"/>
  <c r="K104" i="128"/>
  <c r="K92" i="128"/>
  <c r="K78" i="128"/>
  <c r="K76" i="128"/>
  <c r="K70" i="128"/>
  <c r="K64" i="128"/>
  <c r="K19" i="128"/>
  <c r="K83" i="128"/>
  <c r="K97" i="128"/>
  <c r="K84" i="128"/>
  <c r="K14" i="128"/>
  <c r="K125" i="128"/>
  <c r="K30" i="128"/>
  <c r="K16" i="128"/>
  <c r="K54" i="128"/>
  <c r="K90" i="128"/>
  <c r="K62" i="128"/>
  <c r="K56" i="128"/>
  <c r="K106" i="128"/>
  <c r="K71" i="128"/>
  <c r="K49" i="128"/>
  <c r="K36" i="128"/>
  <c r="K59" i="128"/>
  <c r="K33" i="128"/>
  <c r="K4" i="128"/>
  <c r="K68" i="128"/>
  <c r="K122" i="128"/>
  <c r="K55" i="128"/>
  <c r="K95" i="128"/>
  <c r="K100" i="128"/>
  <c r="K45" i="128"/>
  <c r="K103" i="128"/>
  <c r="K31" i="128"/>
  <c r="K46" i="128"/>
  <c r="K47" i="128"/>
  <c r="K65" i="128"/>
  <c r="K114" i="128"/>
  <c r="K91" i="128"/>
  <c r="K130" i="128"/>
  <c r="K24" i="128"/>
  <c r="K72" i="128"/>
  <c r="K124" i="128"/>
  <c r="K26" i="128"/>
  <c r="K21" i="128"/>
  <c r="K115" i="128"/>
  <c r="K63" i="128"/>
  <c r="K51" i="128"/>
  <c r="K98" i="128"/>
  <c r="K6" i="128"/>
  <c r="K13" i="128"/>
  <c r="K38" i="128"/>
  <c r="K116" i="128"/>
  <c r="K94" i="128"/>
  <c r="K73" i="128"/>
  <c r="K60" i="128"/>
  <c r="K7" i="128"/>
  <c r="K27" i="128"/>
  <c r="H6" i="118"/>
  <c r="E3" i="118"/>
  <c r="K12" i="128"/>
  <c r="K86" i="128"/>
  <c r="K61" i="128"/>
  <c r="K18" i="128"/>
  <c r="K57" i="128"/>
  <c r="K75" i="128"/>
  <c r="K99" i="128"/>
  <c r="K118" i="128"/>
  <c r="K107" i="128"/>
  <c r="K35" i="128"/>
  <c r="K52" i="128"/>
  <c r="K82" i="128"/>
  <c r="K69" i="128"/>
  <c r="K17" i="128"/>
  <c r="K102" i="128"/>
  <c r="K41" i="128"/>
  <c r="K85" i="128"/>
  <c r="K40" i="128"/>
  <c r="K25" i="128"/>
  <c r="K11" i="128"/>
  <c r="K113" i="128"/>
  <c r="K111" i="128"/>
  <c r="K117" i="128"/>
  <c r="K42" i="128"/>
  <c r="K123" i="128"/>
  <c r="K110" i="128"/>
  <c r="K120" i="128"/>
  <c r="K32" i="128"/>
  <c r="K10" i="128"/>
  <c r="K101" i="128"/>
  <c r="K66" i="128"/>
  <c r="K28" i="128"/>
  <c r="K48" i="128"/>
  <c r="K80" i="128"/>
  <c r="K8" i="128"/>
  <c r="K3" i="128"/>
  <c r="K121" i="128"/>
  <c r="K79" i="128"/>
  <c r="K34" i="128"/>
  <c r="K74" i="128"/>
  <c r="K50" i="128"/>
  <c r="K87" i="128"/>
  <c r="K53" i="128"/>
  <c r="K127" i="128"/>
  <c r="K67" i="128"/>
  <c r="K39" i="128"/>
  <c r="K58" i="128"/>
  <c r="K105" i="128"/>
  <c r="K119" i="128"/>
  <c r="K20" i="128"/>
  <c r="K23" i="128"/>
  <c r="K128" i="128"/>
  <c r="K81" i="128"/>
  <c r="K93" i="128"/>
  <c r="K126" i="128"/>
  <c r="K43" i="128"/>
  <c r="K129" i="128"/>
  <c r="K109" i="128"/>
  <c r="K88" i="128"/>
  <c r="K37" i="128"/>
  <c r="K77" i="128"/>
  <c r="K9" i="128"/>
  <c r="K22" i="128"/>
  <c r="P20" i="119"/>
  <c r="Y6" i="115"/>
  <c r="M19" i="119"/>
  <c r="P10" i="119"/>
  <c r="AA3" i="115" s="1"/>
  <c r="Y4" i="115"/>
  <c r="H7" i="118"/>
  <c r="H17" i="118"/>
  <c r="L17" i="118" s="1"/>
  <c r="P6" i="115" s="1"/>
  <c r="I6" i="115" s="1"/>
  <c r="B5" i="116" s="1"/>
  <c r="F5" i="116" s="1"/>
  <c r="C5" i="116" s="1"/>
  <c r="E7" i="118"/>
  <c r="I11" i="55"/>
  <c r="L13" i="55"/>
  <c r="S10" i="115" s="1"/>
  <c r="I10" i="115" s="1"/>
  <c r="B9" i="116" s="1"/>
  <c r="F9" i="116" s="1"/>
  <c r="C9" i="116" s="1"/>
  <c r="AA5" i="115" l="1"/>
  <c r="AC5" i="115"/>
  <c r="L6" i="118"/>
  <c r="N3" i="115" s="1"/>
  <c r="I3" i="115" s="1"/>
  <c r="B2" i="116" s="1"/>
  <c r="L4" i="115"/>
  <c r="L7" i="118"/>
  <c r="N4" i="115" s="1"/>
  <c r="I4" i="115" s="1"/>
  <c r="B3" i="116" s="1"/>
  <c r="F3" i="116" s="1"/>
  <c r="C3" i="116" s="1"/>
  <c r="L3" i="115"/>
  <c r="I5" i="118"/>
  <c r="L16" i="118"/>
  <c r="P5" i="115" s="1"/>
  <c r="I5" i="115" s="1"/>
  <c r="B4" i="116" s="1"/>
  <c r="F4" i="116" s="1"/>
  <c r="C4" i="116" s="1"/>
  <c r="I15" i="118"/>
  <c r="AA6" i="115"/>
  <c r="AC6" i="115"/>
  <c r="F20" i="128" l="1"/>
  <c r="E20" i="128" s="1"/>
  <c r="AH28" i="47" s="1"/>
  <c r="F26" i="128"/>
  <c r="E26" i="128" s="1"/>
  <c r="AH34" i="47" s="1"/>
  <c r="F14" i="128"/>
  <c r="E14" i="128" s="1"/>
  <c r="AH22" i="47" s="1"/>
  <c r="F58" i="128"/>
  <c r="F24" i="128"/>
  <c r="E24" i="128" s="1"/>
  <c r="AH32" i="47" s="1"/>
  <c r="F39" i="128"/>
  <c r="F101" i="128"/>
  <c r="F59" i="128"/>
  <c r="F130" i="128"/>
  <c r="F19" i="128"/>
  <c r="E19" i="128" s="1"/>
  <c r="F127" i="128"/>
  <c r="F64" i="128"/>
  <c r="F65" i="128"/>
  <c r="F52" i="128"/>
  <c r="F76" i="128"/>
  <c r="F74" i="128"/>
  <c r="F118" i="128"/>
  <c r="F99" i="128"/>
  <c r="F75" i="128"/>
  <c r="F3" i="128"/>
  <c r="E3" i="128" s="1"/>
  <c r="AH11" i="47" s="1"/>
  <c r="F8" i="128"/>
  <c r="E8" i="128" s="1"/>
  <c r="AH16" i="47" s="1"/>
  <c r="F108" i="128"/>
  <c r="F128" i="128"/>
  <c r="F122" i="128"/>
  <c r="F86" i="128"/>
  <c r="F23" i="128"/>
  <c r="E23" i="128" s="1"/>
  <c r="AH31" i="47" s="1"/>
  <c r="F15" i="128"/>
  <c r="E15" i="128" s="1"/>
  <c r="AH23" i="47" s="1"/>
  <c r="F22" i="128"/>
  <c r="E22" i="128" s="1"/>
  <c r="F11" i="128"/>
  <c r="E11" i="128" s="1"/>
  <c r="F30" i="128"/>
  <c r="E30" i="128" s="1"/>
  <c r="F28" i="128"/>
  <c r="E28" i="128" s="1"/>
  <c r="AH36" i="47" s="1"/>
  <c r="F7" i="128"/>
  <c r="E7" i="128" s="1"/>
  <c r="AH15" i="47" s="1"/>
  <c r="F125" i="128"/>
  <c r="F60" i="128"/>
  <c r="F66" i="128"/>
  <c r="F77" i="128"/>
  <c r="F85" i="128"/>
  <c r="F33" i="128"/>
  <c r="F10" i="128"/>
  <c r="E10" i="128" s="1"/>
  <c r="AH18" i="47" s="1"/>
  <c r="F17" i="128"/>
  <c r="E17" i="128" s="1"/>
  <c r="AH25" i="47" s="1"/>
  <c r="F88" i="128"/>
  <c r="F116" i="128"/>
  <c r="F109" i="128"/>
  <c r="F53" i="128"/>
  <c r="F38" i="128"/>
  <c r="F70" i="128"/>
  <c r="F71" i="128"/>
  <c r="F110" i="128"/>
  <c r="F106" i="128"/>
  <c r="F35" i="128"/>
  <c r="F107" i="128"/>
  <c r="F6" i="128"/>
  <c r="E6" i="128" s="1"/>
  <c r="F123" i="128"/>
  <c r="F126" i="128"/>
  <c r="F79" i="128"/>
  <c r="F98" i="128"/>
  <c r="F121" i="128"/>
  <c r="F96" i="128"/>
  <c r="F95" i="128"/>
  <c r="F51" i="128"/>
  <c r="F81" i="128"/>
  <c r="F18" i="128"/>
  <c r="E18" i="128" s="1"/>
  <c r="AH26" i="47" s="1"/>
  <c r="F111" i="128"/>
  <c r="F115" i="128"/>
  <c r="F113" i="128"/>
  <c r="F2" i="116"/>
  <c r="C2" i="116" s="1"/>
  <c r="F16" i="128"/>
  <c r="E16" i="128" s="1"/>
  <c r="AH24" i="47" s="1"/>
  <c r="F25" i="128"/>
  <c r="E25" i="128" s="1"/>
  <c r="AH33" i="47" s="1"/>
  <c r="F119" i="128"/>
  <c r="F72" i="128"/>
  <c r="F41" i="128"/>
  <c r="F97" i="128"/>
  <c r="F102" i="128"/>
  <c r="F37" i="128"/>
  <c r="F94" i="128"/>
  <c r="F83" i="128"/>
  <c r="F114" i="128"/>
  <c r="F82" i="128"/>
  <c r="F87" i="128"/>
  <c r="F47" i="128"/>
  <c r="F78" i="128"/>
  <c r="F34" i="128"/>
  <c r="F104" i="128"/>
  <c r="F45" i="128"/>
  <c r="F100" i="128"/>
  <c r="F57" i="128"/>
  <c r="F55" i="128"/>
  <c r="F80" i="128"/>
  <c r="F61" i="128"/>
  <c r="F48" i="128"/>
  <c r="F68" i="128"/>
  <c r="F27" i="128"/>
  <c r="E27" i="128" s="1"/>
  <c r="AH35" i="47" s="1"/>
  <c r="F21" i="128"/>
  <c r="E21" i="128" s="1"/>
  <c r="AH29" i="47" s="1"/>
  <c r="F12" i="128"/>
  <c r="E12" i="128" s="1"/>
  <c r="AH20" i="47" s="1"/>
  <c r="F5" i="128"/>
  <c r="E5" i="128" s="1"/>
  <c r="AH13" i="47" s="1"/>
  <c r="F9" i="128"/>
  <c r="E9" i="128" s="1"/>
  <c r="F4" i="128"/>
  <c r="E4" i="128" s="1"/>
  <c r="AH12" i="47" s="1"/>
  <c r="F40" i="128"/>
  <c r="F124" i="128"/>
  <c r="F105" i="128"/>
  <c r="F84" i="128"/>
  <c r="F73" i="128"/>
  <c r="F67" i="128"/>
  <c r="F91" i="128"/>
  <c r="F36" i="128"/>
  <c r="F32" i="128"/>
  <c r="F69" i="128"/>
  <c r="F49" i="128"/>
  <c r="F120" i="128"/>
  <c r="F129" i="128"/>
  <c r="F13" i="128"/>
  <c r="E13" i="128" s="1"/>
  <c r="AH21" i="47" s="1"/>
  <c r="F43" i="128"/>
  <c r="F50" i="128"/>
  <c r="F46" i="128"/>
  <c r="F31" i="128"/>
  <c r="E31" i="128" s="1"/>
  <c r="AH39" i="47" s="1"/>
  <c r="F92" i="128"/>
  <c r="F103" i="128"/>
  <c r="F56" i="128"/>
  <c r="F89" i="128"/>
  <c r="F42" i="128"/>
  <c r="F93" i="128"/>
  <c r="F62" i="128"/>
  <c r="F117" i="128"/>
  <c r="F29" i="128"/>
  <c r="E29" i="128" s="1"/>
  <c r="F90" i="128"/>
  <c r="F63" i="128"/>
  <c r="F54" i="128"/>
  <c r="F44" i="128"/>
  <c r="F112" i="128"/>
  <c r="AI39" i="47" l="1"/>
  <c r="AK39" i="47"/>
  <c r="A117" i="61"/>
  <c r="AJ39" i="47"/>
  <c r="AJ21" i="47"/>
  <c r="A45" i="61"/>
  <c r="AI21" i="47"/>
  <c r="AK21" i="47"/>
  <c r="AJ12" i="47"/>
  <c r="A9" i="61"/>
  <c r="AI12" i="47"/>
  <c r="AK12" i="47"/>
  <c r="A13" i="61"/>
  <c r="AJ13" i="47"/>
  <c r="AI13" i="47"/>
  <c r="AK13" i="47"/>
  <c r="AI29" i="47"/>
  <c r="AJ29" i="47"/>
  <c r="A77" i="61"/>
  <c r="AK29" i="47"/>
  <c r="AJ24" i="47"/>
  <c r="AI24" i="47"/>
  <c r="AK24" i="47"/>
  <c r="A57" i="61"/>
  <c r="AI18" i="47"/>
  <c r="A33" i="61"/>
  <c r="AJ18" i="47"/>
  <c r="AK18" i="47"/>
  <c r="AI36" i="47"/>
  <c r="AK36" i="47"/>
  <c r="AJ36" i="47"/>
  <c r="A105" i="61"/>
  <c r="AK23" i="47"/>
  <c r="AI23" i="47"/>
  <c r="A53" i="61"/>
  <c r="AJ23" i="47"/>
  <c r="AK16" i="47"/>
  <c r="AJ16" i="47"/>
  <c r="AI16" i="47"/>
  <c r="A25" i="61"/>
  <c r="AI32" i="47"/>
  <c r="A89" i="61"/>
  <c r="AK32" i="47"/>
  <c r="AJ32" i="47"/>
  <c r="AK22" i="47"/>
  <c r="A49" i="61"/>
  <c r="AI22" i="47"/>
  <c r="AJ22" i="47"/>
  <c r="AJ28" i="47"/>
  <c r="A73" i="61"/>
  <c r="AI28" i="47"/>
  <c r="AK28" i="47"/>
  <c r="AJ20" i="47"/>
  <c r="AK20" i="47"/>
  <c r="AI20" i="47"/>
  <c r="A41" i="61"/>
  <c r="AI35" i="47"/>
  <c r="AK35" i="47"/>
  <c r="AJ35" i="47"/>
  <c r="A101" i="61"/>
  <c r="A93" i="61"/>
  <c r="AK33" i="47"/>
  <c r="AJ33" i="47"/>
  <c r="AI33" i="47"/>
  <c r="AI26" i="47"/>
  <c r="AJ26" i="47"/>
  <c r="A65" i="61"/>
  <c r="AK26" i="47"/>
  <c r="AI25" i="47"/>
  <c r="A61" i="61"/>
  <c r="AK25" i="47"/>
  <c r="AJ25" i="47"/>
  <c r="AI15" i="47"/>
  <c r="AJ15" i="47"/>
  <c r="AK15" i="47"/>
  <c r="A21" i="61"/>
  <c r="AK31" i="47"/>
  <c r="AI31" i="47"/>
  <c r="A85" i="61"/>
  <c r="AJ31" i="47"/>
  <c r="AI11" i="47"/>
  <c r="AJ11" i="47"/>
  <c r="A5" i="61"/>
  <c r="AK11" i="47"/>
  <c r="AJ34" i="47"/>
  <c r="AI34" i="47"/>
  <c r="AK34" i="47"/>
  <c r="A97" i="61"/>
  <c r="I5" i="61" l="1"/>
  <c r="H5" i="61"/>
  <c r="G5" i="61"/>
  <c r="G85" i="61"/>
  <c r="I85" i="61"/>
  <c r="H85" i="61"/>
  <c r="I65" i="61"/>
  <c r="G65" i="61"/>
  <c r="H65" i="61"/>
  <c r="H93" i="61"/>
  <c r="I93" i="61"/>
  <c r="G93" i="61"/>
  <c r="H53" i="61"/>
  <c r="I53" i="61"/>
  <c r="G53" i="61"/>
  <c r="I77" i="61"/>
  <c r="G77" i="61"/>
  <c r="H77" i="61"/>
  <c r="H13" i="61"/>
  <c r="G13" i="61"/>
  <c r="I13" i="61"/>
  <c r="G117" i="61"/>
  <c r="H117" i="61"/>
  <c r="I117" i="61"/>
  <c r="H97" i="61"/>
  <c r="I97" i="61"/>
  <c r="G97" i="61"/>
  <c r="H21" i="61"/>
  <c r="G21" i="61"/>
  <c r="I21" i="61"/>
  <c r="H61" i="61"/>
  <c r="G61" i="61"/>
  <c r="I61" i="61"/>
  <c r="I101" i="61"/>
  <c r="H101" i="61"/>
  <c r="G101" i="61"/>
  <c r="G41" i="61"/>
  <c r="I41" i="61"/>
  <c r="H41" i="61"/>
  <c r="I73" i="61"/>
  <c r="H73" i="61"/>
  <c r="G73" i="61"/>
  <c r="H49" i="61"/>
  <c r="I49" i="61"/>
  <c r="G49" i="61"/>
  <c r="G89" i="61"/>
  <c r="I89" i="61"/>
  <c r="H89" i="61"/>
  <c r="H25" i="61"/>
  <c r="G25" i="61"/>
  <c r="I25" i="61"/>
  <c r="I105" i="61"/>
  <c r="G105" i="61"/>
  <c r="H105" i="61"/>
  <c r="G33" i="61"/>
  <c r="H33" i="61"/>
  <c r="I33" i="61"/>
  <c r="I57" i="61"/>
  <c r="G57" i="61"/>
  <c r="H57" i="61"/>
  <c r="I9" i="61"/>
  <c r="H9" i="61"/>
  <c r="G9" i="61"/>
  <c r="G45" i="61"/>
  <c r="H45" i="61"/>
  <c r="I4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<sst xmlns="http://schemas.openxmlformats.org/spreadsheetml/2006/main" count="9462" uniqueCount="2011">
  <si>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</si>
  <si>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</si>
  <si>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</si>
  <si>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</si>
  <si>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</si>
  <si>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</si>
  <si>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</si>
  <si>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</si>
  <si>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</si>
  <si>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</si>
  <si>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</si>
  <si>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</si>
  <si>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</si>
  <si>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</si>
  <si>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</si>
  <si>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</si>
  <si>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</si>
  <si>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</si>
  <si>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</si>
  <si>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</si>
  <si>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</si>
  <si>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</si>
  <si>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</si>
  <si>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</si>
  <si>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</si>
  <si>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</si>
  <si>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</si>
  <si>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</si>
  <si>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</si>
  <si>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</si>
  <si>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</si>
  <si>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</si>
  <si>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</si>
  <si>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</si>
  <si>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</si>
  <si>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</si>
  <si>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</si>
  <si>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</si>
  <si>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</si>
  <si>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</si>
  <si>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</si>
  <si>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</si>
  <si>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</si>
  <si>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</si>
  <si>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</si>
  <si>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</si>
  <si>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</si>
  <si>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</si>
  <si>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</si>
  <si>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</si>
  <si>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</si>
  <si>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</si>
  <si>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</si>
  <si>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</si>
  <si>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</si>
  <si>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</si>
  <si>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</si>
  <si>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</si>
  <si>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</si>
  <si>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</si>
  <si>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</si>
  <si>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</si>
  <si>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</si>
  <si>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</si>
  <si>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</si>
  <si>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</si>
  <si>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</si>
  <si>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</si>
  <si>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</si>
  <si>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</si>
  <si>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</si>
  <si>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</si>
  <si>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</si>
  <si>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</si>
  <si>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</si>
  <si>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</si>
  <si>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</si>
  <si>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</si>
  <si>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</si>
  <si>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</si>
  <si>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</si>
  <si>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</si>
  <si>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</si>
  <si>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</si>
  <si>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</si>
  <si>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</si>
  <si>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</si>
  <si>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</si>
  <si>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</si>
  <si>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</si>
  <si>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</si>
  <si>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</si>
  <si>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</si>
  <si>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</si>
  <si>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</si>
  <si>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</si>
  <si>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</si>
  <si>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</si>
  <si>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</si>
  <si>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</si>
  <si>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</si>
  <si>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</si>
  <si>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</si>
  <si>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</si>
  <si>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</si>
  <si>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</si>
  <si>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</si>
  <si>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</si>
  <si>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</si>
  <si>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</si>
  <si>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</si>
  <si>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</si>
  <si>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</si>
  <si>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</si>
  <si>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</si>
  <si>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</si>
  <si>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</si>
  <si>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</si>
  <si>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</si>
  <si>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</si>
  <si>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</si>
  <si>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</si>
  <si>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</si>
  <si>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</si>
  <si>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</si>
  <si>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</si>
  <si>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</si>
  <si>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</si>
  <si>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</si>
  <si>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</si>
  <si>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</si>
  <si>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</si>
  <si>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</si>
  <si>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</si>
  <si>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</si>
  <si>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</si>
  <si>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</si>
  <si>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</si>
  <si>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</si>
  <si>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</si>
  <si>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</si>
  <si>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</si>
  <si>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</si>
  <si>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</si>
  <si>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</si>
  <si>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</si>
  <si>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</si>
  <si>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</si>
  <si>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</si>
  <si>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</si>
  <si>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</si>
  <si>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</si>
  <si>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</si>
  <si>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</si>
  <si>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</si>
  <si>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</si>
  <si>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</si>
  <si>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</si>
  <si>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</si>
  <si>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</si>
  <si>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</si>
  <si>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</si>
  <si>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</si>
  <si>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</si>
  <si>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</si>
  <si>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</si>
  <si>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</si>
  <si>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</si>
  <si>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</si>
  <si>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</si>
  <si>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</si>
  <si>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</si>
  <si>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</si>
  <si>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</si>
  <si>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</si>
  <si>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</si>
  <si>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</si>
  <si>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</si>
  <si>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</si>
  <si>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</si>
  <si>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</si>
  <si>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</si>
  <si>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</si>
  <si>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</si>
  <si>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</si>
  <si>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</si>
  <si>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</si>
  <si>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</si>
  <si>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</si>
  <si>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</si>
  <si>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</si>
  <si>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</si>
  <si>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</si>
  <si>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</si>
  <si>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</si>
  <si>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</si>
  <si>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</si>
  <si>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</si>
  <si>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</si>
  <si>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</si>
  <si>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</si>
  <si>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</si>
  <si>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</si>
  <si>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</si>
  <si>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</si>
  <si>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</si>
  <si>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</si>
  <si>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</si>
  <si>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</si>
  <si>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</si>
  <si>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</si>
  <si>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</si>
  <si>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</si>
  <si>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</si>
  <si>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</si>
  <si>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</si>
  <si>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</si>
  <si>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</si>
  <si>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</si>
  <si>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</si>
  <si>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</si>
  <si>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</si>
  <si>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</si>
  <si>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</si>
  <si>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</si>
  <si>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</si>
  <si>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</si>
  <si>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</si>
  <si>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</si>
  <si>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</si>
  <si>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</si>
  <si>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</si>
  <si>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</si>
  <si>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</si>
  <si>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</si>
  <si>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</si>
  <si>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</si>
  <si>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</si>
  <si>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</si>
  <si>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</si>
  <si>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</si>
  <si>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</si>
  <si>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</si>
  <si>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</si>
  <si>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</si>
  <si>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</si>
  <si>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</si>
  <si>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</si>
  <si>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</si>
  <si>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</si>
  <si>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</si>
  <si>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</si>
  <si>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</si>
  <si>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</si>
  <si>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</si>
  <si>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</si>
  <si>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</si>
  <si>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</si>
  <si>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</si>
  <si>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</si>
  <si>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</si>
  <si>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</si>
  <si>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</si>
  <si>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</si>
  <si>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</si>
  <si>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</si>
  <si>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</si>
  <si>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</si>
  <si>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</si>
  <si>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</si>
  <si>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</si>
  <si>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</si>
  <si>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</si>
  <si>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</si>
  <si>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</si>
  <si>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</si>
  <si>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</si>
  <si>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</si>
  <si>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</si>
  <si>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</si>
  <si>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</si>
  <si>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</si>
  <si>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</si>
  <si>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</si>
  <si>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</si>
  <si>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</si>
  <si>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</si>
  <si>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</si>
  <si>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</si>
  <si>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</si>
  <si>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</si>
  <si>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</si>
  <si>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</si>
  <si>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</si>
  <si>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</si>
  <si>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</si>
  <si>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</si>
  <si>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</si>
  <si>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</si>
  <si>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</si>
  <si>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</si>
  <si>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</si>
  <si>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</si>
  <si>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</si>
  <si>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</si>
  <si>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</si>
  <si>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</si>
  <si>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</si>
  <si>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</si>
  <si>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</si>
  <si>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</si>
  <si>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</si>
  <si>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</si>
  <si>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</si>
  <si>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</si>
  <si>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</si>
  <si>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</si>
  <si>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</si>
  <si>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</si>
  <si>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</si>
  <si>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</si>
  <si>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</si>
  <si>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</si>
  <si>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</si>
  <si>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</si>
  <si>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</si>
  <si>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</si>
  <si>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</si>
  <si>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</si>
  <si>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</si>
  <si>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</si>
  <si>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</si>
  <si>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</si>
  <si>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</si>
  <si>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</si>
  <si>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</si>
  <si>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</si>
  <si>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</si>
  <si>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</si>
  <si>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</si>
  <si>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</si>
  <si>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</si>
  <si>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</si>
  <si>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</si>
  <si>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</si>
  <si>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</si>
  <si>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</si>
  <si>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</si>
  <si>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</si>
  <si>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</si>
  <si>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</si>
  <si>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</si>
  <si>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</si>
  <si>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</si>
  <si>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</si>
  <si>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</si>
  <si>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</si>
  <si>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</si>
  <si>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</si>
  <si>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</si>
  <si>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</si>
  <si>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</si>
  <si>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</si>
  <si>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</si>
  <si>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</si>
  <si>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</si>
  <si>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</si>
  <si>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</si>
  <si>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</si>
  <si>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</si>
  <si>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</si>
  <si>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</si>
  <si>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</si>
  <si>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</si>
  <si>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</si>
  <si>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</si>
  <si>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</si>
  <si>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</si>
  <si>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</si>
  <si>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</si>
  <si>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</si>
  <si>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</si>
  <si>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</si>
  <si>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</si>
  <si>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</si>
  <si>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</si>
  <si>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</si>
  <si>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</si>
  <si>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</si>
  <si>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</si>
  <si>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</si>
  <si>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</si>
  <si>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</si>
  <si>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</si>
  <si>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</si>
  <si>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</si>
  <si>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</si>
  <si>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</si>
  <si>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</si>
  <si>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</si>
  <si>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</si>
  <si>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</si>
  <si>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</si>
  <si>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</si>
  <si>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</si>
  <si>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</si>
  <si>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</si>
  <si>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</si>
  <si>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</si>
  <si>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</si>
  <si>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</si>
  <si>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</si>
  <si>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</si>
  <si>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</si>
  <si>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</si>
  <si>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</si>
  <si>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</si>
  <si>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</si>
  <si>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</si>
  <si>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</si>
  <si>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</si>
  <si>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</si>
  <si>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</si>
  <si>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</si>
  <si>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</si>
  <si>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</si>
  <si>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</si>
  <si>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</si>
  <si>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</si>
  <si>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</si>
  <si>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</si>
  <si>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</si>
  <si>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</si>
  <si>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</si>
  <si>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</si>
  <si>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</si>
  <si>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</si>
  <si>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</si>
  <si>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</si>
  <si>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</si>
  <si>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</si>
  <si>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</si>
  <si>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</si>
  <si>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</si>
  <si>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</si>
  <si>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</si>
  <si>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</si>
  <si>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</si>
  <si>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</si>
  <si>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</si>
  <si>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</si>
  <si>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</si>
  <si>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</si>
  <si>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</si>
  <si>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</si>
  <si>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</si>
  <si>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</si>
  <si>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</si>
  <si>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</si>
  <si>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</si>
  <si>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</si>
  <si>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</si>
  <si>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</si>
  <si>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</si>
  <si>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</si>
  <si>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</si>
  <si>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</si>
  <si>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</si>
  <si>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</si>
  <si>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</si>
  <si>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</si>
  <si>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</si>
  <si>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</si>
  <si>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</si>
  <si>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</si>
  <si>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</si>
  <si>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</si>
  <si>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</si>
  <si>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</si>
  <si>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</si>
  <si>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</si>
  <si>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</si>
  <si>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</si>
  <si>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</si>
  <si>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</si>
  <si>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</si>
  <si>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</si>
  <si>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</si>
  <si>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</si>
  <si>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</si>
  <si>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</si>
  <si>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</si>
  <si>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</si>
  <si>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</si>
  <si>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</si>
  <si>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</si>
  <si>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</si>
  <si>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</si>
  <si>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</si>
  <si>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</si>
  <si>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</si>
  <si>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</si>
  <si>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</si>
  <si>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</si>
  <si>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</si>
  <si>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</si>
  <si>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</si>
  <si>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</si>
  <si>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</si>
  <si>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</si>
  <si>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</si>
  <si>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</si>
  <si>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</si>
  <si>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</si>
  <si>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</si>
  <si>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</si>
  <si>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</si>
  <si>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</si>
  <si>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</si>
  <si>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</si>
  <si>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</si>
  <si>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</si>
  <si>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</si>
  <si>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</si>
  <si>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</si>
  <si>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</si>
  <si>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</si>
  <si>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</si>
  <si>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</si>
  <si>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</si>
  <si>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</si>
  <si>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</si>
  <si>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</si>
  <si>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</si>
  <si>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</si>
  <si>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</si>
  <si>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</si>
  <si>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</si>
  <si>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</si>
  <si>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</si>
  <si>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</si>
  <si>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</si>
  <si>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</si>
  <si>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</si>
  <si>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</si>
  <si>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</si>
  <si>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</si>
  <si>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</si>
  <si>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</si>
  <si>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</si>
  <si>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</si>
  <si>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</si>
  <si>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</si>
  <si>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</si>
  <si>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</si>
  <si>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</si>
  <si>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</si>
  <si>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</si>
  <si>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</si>
  <si>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</si>
  <si>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</si>
  <si>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</si>
  <si>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</si>
  <si>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</si>
  <si>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</si>
  <si>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</si>
  <si>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</si>
  <si>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</si>
  <si>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</si>
  <si>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</si>
  <si>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</si>
  <si>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</si>
  <si>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</si>
  <si>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</si>
  <si>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</si>
  <si>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</si>
  <si>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</si>
  <si>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</si>
  <si>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</si>
  <si>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</si>
  <si>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</si>
  <si>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</si>
  <si>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</si>
  <si>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</si>
  <si>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</si>
  <si>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</si>
  <si>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</si>
  <si>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</si>
  <si>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</si>
  <si>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</si>
  <si>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</si>
  <si>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</si>
  <si>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</si>
  <si>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</si>
  <si>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</si>
  <si>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</si>
  <si>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</si>
  <si>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</si>
  <si>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</si>
  <si>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</si>
  <si>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</si>
  <si>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</si>
  <si>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</si>
  <si>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</si>
  <si>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</si>
  <si>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</si>
  <si>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</si>
  <si>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</si>
  <si>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</si>
  <si>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</si>
  <si>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</si>
  <si>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</si>
  <si>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</si>
  <si>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</si>
  <si>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</si>
  <si>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</si>
  <si>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</si>
  <si>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</si>
  <si>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</si>
  <si>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</si>
  <si>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</si>
  <si>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</si>
  <si>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</si>
  <si>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</si>
  <si>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</si>
  <si>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</si>
  <si>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</si>
  <si>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</si>
  <si>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</si>
  <si>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</si>
  <si>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</si>
  <si>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</si>
  <si>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</si>
  <si>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</si>
  <si>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</si>
  <si>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</si>
  <si>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</si>
  <si>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</si>
  <si>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</si>
  <si>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</si>
  <si>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</si>
  <si>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</si>
  <si>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</si>
  <si>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</si>
  <si>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</si>
  <si>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</si>
  <si>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</si>
  <si>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</si>
  <si>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</si>
  <si>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</si>
  <si>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</si>
  <si>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</si>
  <si>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</si>
  <si>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</si>
  <si>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</si>
  <si>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</si>
  <si>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</si>
  <si>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</si>
  <si>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</si>
  <si>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</si>
  <si>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</si>
  <si>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</si>
  <si>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</si>
  <si>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</si>
  <si>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</si>
  <si>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</si>
  <si>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</si>
  <si>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</si>
  <si>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</si>
  <si>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</si>
  <si>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</si>
  <si>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</si>
  <si>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</si>
  <si>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</si>
  <si>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</si>
  <si>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</si>
  <si>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</si>
  <si>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</si>
  <si>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</si>
  <si>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</si>
  <si>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</si>
  <si>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</si>
  <si>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</si>
  <si>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</si>
  <si>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</si>
  <si>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</si>
  <si>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</si>
  <si>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</si>
  <si>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</si>
  <si>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</si>
  <si>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</si>
  <si>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</si>
  <si>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</si>
  <si>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</si>
  <si>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</si>
  <si>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</si>
  <si>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</si>
  <si>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</si>
  <si>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</si>
  <si>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</si>
  <si>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</si>
  <si>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</si>
  <si>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</si>
  <si>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</si>
  <si>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</si>
  <si>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</si>
  <si>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</si>
  <si>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</si>
  <si>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</si>
  <si>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</si>
  <si>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</si>
  <si>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</si>
  <si>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</si>
  <si>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</si>
  <si>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</si>
  <si>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</si>
  <si>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</si>
  <si>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</si>
  <si>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</si>
  <si>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</si>
  <si>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</si>
  <si>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</si>
  <si>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</si>
  <si>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</si>
  <si>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</si>
  <si>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</si>
  <si>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</si>
  <si>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</si>
  <si>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</si>
  <si>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</si>
  <si>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</si>
  <si>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</si>
  <si>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</si>
  <si>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</si>
  <si>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</si>
  <si>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</si>
  <si>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</si>
  <si>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</si>
  <si>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</si>
  <si>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</si>
  <si>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</si>
  <si>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</si>
  <si>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</si>
  <si>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</si>
  <si>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</si>
  <si>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</si>
  <si>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</si>
  <si>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</si>
  <si>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</si>
  <si>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</si>
  <si>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</si>
  <si>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</si>
  <si>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</si>
  <si>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</si>
  <si>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</si>
  <si>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</si>
  <si>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</si>
  <si>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</si>
  <si>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</si>
  <si>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</si>
  <si>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</si>
  <si>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</si>
  <si>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</si>
  <si>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</si>
  <si>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</si>
  <si>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</si>
  <si>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</si>
  <si>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</si>
  <si>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</si>
  <si>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</si>
  <si>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</si>
  <si>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</si>
  <si>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</si>
  <si>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</si>
  <si>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</si>
  <si>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</si>
  <si>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</si>
  <si>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</si>
  <si>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</si>
  <si>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</si>
  <si>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</si>
  <si>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</si>
  <si>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</si>
  <si>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</si>
  <si>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</si>
  <si>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</si>
  <si>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</si>
  <si>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</si>
  <si>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</si>
  <si>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</si>
  <si>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</si>
  <si>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</si>
  <si>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</si>
  <si>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</si>
  <si>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</si>
  <si>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</si>
  <si>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</si>
  <si>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</si>
  <si>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</si>
  <si>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</si>
  <si>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</si>
  <si>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</si>
  <si>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</si>
  <si>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</si>
  <si>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</si>
  <si>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</si>
  <si>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</si>
  <si>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</si>
  <si>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</si>
  <si>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</si>
  <si>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</si>
  <si>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</si>
  <si>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</si>
  <si>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</si>
  <si>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</si>
  <si>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</si>
  <si>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</si>
  <si>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</si>
  <si>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</si>
  <si>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</si>
  <si>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</si>
  <si>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</si>
  <si>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</si>
  <si>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</si>
  <si>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</si>
  <si>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</si>
  <si>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</si>
  <si>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</si>
  <si>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</si>
  <si>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</si>
  <si>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</si>
  <si>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</si>
  <si>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</si>
  <si>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</si>
  <si>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</si>
  <si>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</si>
  <si>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</si>
  <si>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</si>
  <si>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</si>
  <si>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</si>
  <si>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</si>
  <si>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</si>
  <si>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</si>
  <si>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</si>
  <si>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</si>
  <si>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</si>
  <si>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</si>
  <si>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</si>
  <si>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</si>
  <si>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</si>
  <si>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</si>
  <si>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</si>
  <si>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</si>
  <si>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</si>
  <si>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</si>
  <si>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</si>
  <si>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</si>
  <si>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</si>
  <si>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</si>
  <si>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</si>
  <si>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</si>
  <si>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</si>
  <si>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</si>
  <si>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</si>
  <si>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</si>
  <si>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</si>
  <si>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</si>
  <si>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</si>
  <si>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</si>
  <si>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</si>
  <si>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</si>
  <si>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</si>
  <si>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</si>
  <si>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</si>
  <si>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</si>
  <si>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</si>
  <si>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</si>
  <si>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</si>
  <si>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</si>
  <si>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</si>
  <si>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</si>
  <si>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</si>
  <si>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</si>
  <si>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</si>
  <si>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</si>
  <si>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</si>
  <si>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</si>
  <si>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</si>
  <si>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</si>
  <si>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</si>
  <si>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</si>
  <si>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</si>
  <si>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</si>
  <si>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</si>
  <si>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</si>
  <si>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</si>
  <si>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</si>
  <si>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</si>
  <si>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</si>
  <si>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</si>
  <si>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</si>
  <si>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</si>
  <si>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</si>
  <si>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</si>
  <si>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</si>
  <si>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</si>
  <si>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</si>
  <si>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</si>
  <si>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</si>
  <si>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</si>
  <si>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</si>
  <si>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</si>
  <si>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</si>
  <si>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</si>
  <si>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</si>
  <si>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</si>
  <si>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</si>
  <si>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</si>
  <si>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</si>
  <si>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</si>
  <si>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</si>
  <si>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</si>
  <si>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</si>
  <si>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</si>
  <si>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</si>
  <si>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</si>
  <si>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</si>
  <si>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</si>
  <si>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</si>
  <si>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</si>
  <si>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</si>
  <si>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</si>
  <si>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</si>
  <si>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</si>
  <si>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</si>
  <si>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</si>
  <si>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</si>
  <si>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</si>
  <si>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</si>
  <si>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</si>
  <si>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</si>
  <si>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</si>
  <si>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</si>
  <si>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</si>
  <si>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</si>
  <si>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</si>
  <si>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</si>
  <si>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</si>
  <si>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</si>
  <si>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</si>
  <si>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</si>
  <si>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</si>
  <si>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</si>
  <si>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</si>
  <si>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</si>
  <si>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</si>
  <si>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</si>
  <si>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</si>
  <si>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</si>
  <si>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</si>
  <si>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</si>
  <si>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</si>
  <si>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</si>
  <si>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</si>
  <si>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</si>
  <si>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</si>
  <si>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</si>
  <si>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</si>
  <si>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</si>
  <si>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</si>
  <si>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</si>
  <si>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</si>
  <si>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</si>
  <si>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</si>
  <si>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</si>
  <si>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</si>
  <si>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</si>
  <si>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</si>
  <si>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</si>
  <si>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</si>
  <si>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</si>
  <si>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</si>
  <si>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</si>
  <si>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</si>
  <si>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</si>
  <si>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</si>
  <si>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</si>
  <si>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</si>
  <si>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</si>
  <si>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</si>
  <si>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</si>
  <si>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</si>
  <si>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</si>
  <si>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</si>
  <si>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</si>
  <si>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</si>
  <si>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</si>
  <si>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</si>
  <si>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</si>
  <si>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</si>
  <si>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</si>
  <si>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</si>
  <si>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</si>
  <si>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</si>
  <si>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</si>
  <si>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</si>
  <si>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</si>
  <si>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</si>
  <si>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</si>
  <si>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</si>
  <si>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</si>
  <si>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</si>
  <si>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</si>
  <si>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</si>
  <si>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</si>
  <si>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</si>
  <si>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</si>
  <si>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</si>
  <si>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</si>
  <si>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</si>
  <si>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</si>
  <si>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</si>
  <si>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</si>
  <si>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</si>
  <si>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</si>
  <si>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</si>
  <si>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</si>
  <si>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</si>
  <si>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</si>
  <si>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</si>
  <si>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</si>
  <si>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</si>
  <si>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</si>
  <si>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</si>
  <si>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</si>
  <si>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</si>
  <si>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</si>
  <si>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</si>
  <si>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</si>
  <si>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</si>
  <si>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</si>
  <si>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</si>
  <si>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</si>
  <si>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</si>
  <si>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</si>
  <si>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</si>
  <si>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</si>
  <si>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</si>
  <si>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</si>
  <si>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</si>
  <si>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</si>
  <si>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</si>
  <si>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</si>
  <si>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</si>
  <si>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</si>
  <si>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</si>
  <si>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</si>
  <si>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</si>
  <si>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</si>
  <si>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</si>
  <si>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</si>
  <si>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</si>
  <si>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</si>
  <si>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</si>
  <si>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</si>
  <si>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</si>
  <si>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</si>
  <si>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</si>
  <si>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</si>
  <si>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</si>
  <si>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</si>
  <si>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</si>
  <si>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</si>
  <si>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</si>
  <si>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</si>
  <si>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</si>
  <si>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</si>
  <si>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</si>
  <si>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</si>
  <si>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</si>
  <si>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</si>
  <si>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</si>
  <si>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</si>
  <si>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</si>
  <si>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</si>
  <si>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</si>
  <si>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</si>
  <si>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</si>
  <si>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</si>
  <si>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</si>
  <si>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</si>
  <si>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</si>
  <si>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</si>
  <si>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</si>
  <si>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</si>
  <si>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</si>
  <si>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</si>
  <si>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</si>
  <si>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</si>
  <si>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</si>
  <si>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</si>
  <si>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</si>
  <si>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</si>
  <si>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</si>
  <si>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</si>
  <si>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</si>
  <si>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</si>
  <si>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</si>
  <si>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</si>
  <si>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</si>
  <si>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</si>
  <si>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</si>
  <si>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</si>
  <si>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</si>
  <si>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</si>
  <si>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</si>
  <si>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</si>
  <si>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</si>
  <si>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</si>
  <si>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</si>
  <si>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</si>
  <si>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</si>
  <si>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</si>
  <si>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</si>
  <si>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</si>
  <si>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</si>
  <si>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</si>
  <si>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</si>
  <si>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</si>
  <si>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</si>
  <si>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</si>
  <si>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</si>
  <si>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</si>
  <si>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</si>
  <si>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</si>
  <si>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</si>
  <si>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</si>
  <si>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</si>
  <si>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</si>
  <si>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</si>
  <si>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</si>
  <si>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</si>
  <si>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</si>
  <si>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</si>
  <si>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</si>
  <si>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</si>
  <si>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</si>
  <si>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</si>
  <si>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</si>
  <si>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</si>
  <si>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</si>
  <si>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</si>
  <si>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</si>
  <si>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</si>
  <si>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</si>
  <si>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</si>
  <si>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</si>
  <si>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</si>
  <si>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</si>
  <si>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</si>
  <si>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</si>
  <si>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</si>
  <si>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</si>
  <si>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</si>
  <si>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</si>
  <si>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</si>
  <si>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</si>
  <si>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</si>
  <si>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</si>
  <si>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</si>
  <si>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</si>
  <si>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</si>
  <si>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</si>
  <si>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</si>
  <si>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</si>
  <si>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</si>
  <si>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</si>
  <si>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</si>
  <si>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</si>
  <si>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</si>
  <si>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</si>
  <si>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</si>
  <si>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</si>
  <si>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</si>
  <si>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</si>
  <si>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</si>
  <si>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</si>
  <si>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</si>
  <si>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</si>
  <si>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</si>
  <si>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</si>
  <si>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</si>
  <si>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</si>
  <si>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</si>
  <si>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</si>
  <si>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</si>
  <si>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</si>
  <si>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</si>
  <si>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</si>
  <si>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</si>
  <si>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</si>
  <si>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</si>
  <si>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</si>
  <si>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</si>
  <si>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</si>
  <si>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</si>
  <si>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</si>
  <si>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</si>
  <si>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</si>
  <si>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</si>
  <si>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</si>
  <si>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</si>
  <si>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</si>
  <si>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</si>
  <si>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</si>
  <si>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</si>
  <si>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</si>
  <si>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</si>
  <si>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</si>
  <si>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</si>
  <si>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</si>
  <si>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</si>
  <si>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</si>
  <si>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</si>
  <si>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</si>
  <si>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</si>
  <si>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</si>
  <si>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</si>
  <si>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</si>
  <si>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</si>
  <si>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</si>
  <si>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</si>
  <si>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</si>
  <si>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</si>
  <si>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</si>
  <si>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</si>
  <si>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</si>
  <si>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</si>
  <si>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</si>
  <si>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</si>
  <si>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</si>
  <si>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</si>
  <si>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</si>
  <si>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</si>
  <si>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</si>
  <si>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</si>
  <si>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</si>
  <si>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</si>
  <si>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</si>
  <si>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</si>
  <si>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</si>
  <si>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</si>
  <si>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</si>
  <si>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</si>
  <si>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</si>
  <si>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</si>
  <si>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</si>
  <si>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</si>
  <si>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</si>
  <si>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</si>
  <si>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</si>
  <si>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</si>
  <si>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</si>
  <si>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</si>
  <si>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</si>
  <si>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</si>
  <si>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</si>
  <si>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</si>
  <si>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</si>
  <si>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</si>
  <si>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</si>
  <si>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</si>
  <si>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</si>
  <si>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</si>
  <si>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</si>
  <si>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</si>
  <si>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</si>
  <si>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</si>
  <si>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</si>
  <si>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</si>
  <si>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</si>
  <si>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</si>
  <si>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</si>
  <si>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</si>
  <si>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</si>
  <si>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</si>
  <si>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</si>
  <si>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</si>
  <si>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</si>
  <si>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</si>
  <si>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</si>
  <si>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</si>
  <si>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</si>
  <si>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</si>
  <si>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</si>
  <si>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</si>
  <si>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</si>
  <si>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</si>
  <si>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</si>
  <si>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</si>
  <si>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</si>
  <si>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</si>
  <si>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</si>
  <si>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</si>
  <si>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</si>
  <si>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</si>
  <si>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</si>
  <si>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</si>
  <si>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</si>
  <si>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</si>
  <si>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</si>
  <si>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</si>
  <si>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</si>
  <si>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</si>
  <si>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</si>
  <si>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</si>
  <si>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</si>
  <si>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</si>
  <si>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</si>
  <si>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</si>
  <si>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</si>
  <si>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</si>
  <si>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</si>
  <si>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</si>
  <si>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</si>
  <si>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</si>
  <si>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</si>
  <si>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</si>
  <si>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</si>
  <si>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</si>
  <si>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</si>
  <si>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</si>
  <si>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</si>
  <si>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</si>
  <si>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</si>
  <si>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</si>
  <si>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</si>
  <si>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</si>
  <si>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</si>
  <si>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</si>
  <si>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</si>
  <si>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</si>
  <si>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</si>
  <si>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</si>
  <si>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</si>
  <si>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</si>
  <si>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</si>
  <si>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</si>
  <si>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</si>
  <si>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</si>
  <si>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</si>
  <si>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</si>
  <si>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</si>
  <si>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</si>
  <si>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</si>
  <si>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</si>
  <si>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</si>
  <si>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</si>
  <si>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</si>
  <si>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</si>
  <si>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</si>
  <si>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</si>
  <si>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</si>
  <si>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</si>
  <si>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</si>
  <si>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</si>
  <si>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</si>
  <si>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</si>
  <si>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</si>
  <si>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</si>
  <si>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</si>
  <si>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</si>
  <si>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</si>
  <si>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</si>
  <si>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</si>
  <si>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</si>
  <si>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</si>
  <si>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</si>
  <si>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</si>
  <si>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</si>
  <si>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</si>
  <si>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</si>
  <si>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</si>
  <si>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</si>
  <si>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</si>
  <si>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</si>
  <si>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</si>
  <si>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</si>
  <si>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</si>
  <si>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</si>
  <si>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</si>
  <si>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</si>
  <si>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</si>
  <si>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</si>
  <si>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</si>
  <si>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</si>
  <si>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</si>
  <si>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</si>
  <si>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</si>
  <si>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</si>
  <si>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</si>
  <si>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</si>
  <si>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</si>
  <si>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</si>
  <si>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</si>
  <si>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</si>
  <si>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</si>
  <si>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</si>
  <si>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</si>
  <si>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</si>
  <si>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</si>
  <si>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</si>
  <si>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</si>
  <si>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</si>
  <si>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</si>
  <si>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</si>
  <si>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</si>
  <si>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</si>
  <si>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</si>
  <si>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</si>
  <si>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</si>
  <si>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</si>
  <si>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</si>
  <si>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</si>
  <si>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</si>
  <si>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</si>
  <si>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</si>
  <si>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</si>
  <si>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</si>
  <si>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</si>
  <si>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</si>
  <si>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</si>
  <si>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</si>
  <si>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</si>
  <si>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</si>
  <si>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</si>
  <si>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</si>
  <si>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</si>
  <si>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</si>
  <si>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</si>
  <si>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</si>
  <si>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</si>
  <si>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</si>
  <si>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</si>
  <si>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</si>
  <si>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</si>
  <si>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</si>
  <si>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</si>
  <si>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</si>
  <si>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</si>
  <si>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</si>
  <si>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</si>
  <si>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</si>
  <si>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</si>
  <si>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</si>
  <si>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</si>
  <si>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</si>
  <si>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</si>
  <si>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</si>
  <si>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</si>
  <si>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</si>
  <si>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</si>
  <si>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</si>
  <si>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</si>
  <si>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</si>
  <si>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</si>
  <si>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</si>
  <si>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</si>
  <si>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</si>
  <si>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</si>
  <si>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</si>
  <si>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</si>
  <si>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</si>
  <si>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</si>
  <si>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</si>
  <si>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</si>
  <si>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</si>
  <si>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</si>
  <si>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</si>
  <si>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</si>
  <si>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</si>
  <si>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</si>
  <si>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</si>
  <si>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</si>
  <si>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</si>
  <si>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</si>
  <si>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</si>
  <si>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</si>
  <si>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</si>
  <si>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</si>
  <si>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</si>
  <si>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</si>
  <si>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</si>
  <si>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</si>
  <si>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</si>
  <si>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</si>
  <si>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</si>
  <si>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</si>
  <si>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</si>
  <si>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</si>
  <si>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</si>
  <si>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</si>
  <si>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</si>
  <si>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</si>
  <si>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</si>
  <si>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</si>
  <si>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</si>
  <si>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</si>
  <si>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</si>
  <si>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</si>
  <si>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</si>
  <si>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</si>
  <si>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</si>
  <si>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</si>
  <si>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</si>
  <si>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</si>
  <si>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</si>
  <si>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</si>
  <si>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</si>
  <si>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</si>
  <si>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</si>
  <si>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</si>
  <si>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</si>
  <si>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</si>
  <si>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</si>
  <si>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</si>
  <si>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</si>
  <si>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</si>
  <si>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</si>
  <si>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</si>
  <si>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</si>
  <si>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</si>
  <si>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</si>
  <si>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</si>
  <si>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</si>
  <si>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</si>
  <si>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</si>
  <si>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</si>
  <si>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</si>
  <si>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</si>
  <si>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</si>
  <si>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</si>
  <si>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</si>
  <si>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</si>
  <si>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</si>
  <si>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</si>
  <si>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</si>
  <si>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</si>
  <si>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</si>
  <si>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</si>
  <si>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</si>
  <si>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</si>
  <si>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</si>
  <si>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</si>
  <si>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</si>
  <si>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</si>
  <si>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</si>
  <si>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</si>
  <si>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</si>
  <si>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</si>
  <si>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</si>
  <si>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</si>
  <si>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</si>
  <si>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</si>
  <si>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</si>
  <si>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</si>
  <si>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</si>
  <si>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</si>
  <si>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</si>
  <si>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</si>
  <si>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</si>
  <si>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</si>
  <si>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</si>
  <si>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</si>
  <si>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</si>
  <si>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</si>
  <si>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</si>
  <si>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</si>
  <si>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</si>
  <si>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</si>
  <si>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</si>
  <si>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</si>
  <si>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</si>
  <si>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</si>
  <si>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</si>
  <si>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</si>
  <si>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</si>
  <si>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</si>
  <si>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</si>
  <si>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</si>
  <si>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</si>
  <si>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</si>
  <si>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</si>
  <si>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</si>
  <si>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</si>
  <si>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</si>
  <si>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</si>
  <si>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</si>
  <si>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</si>
  <si>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</si>
  <si>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</si>
  <si>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</si>
  <si>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</si>
  <si>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</si>
  <si>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</si>
  <si>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</si>
  <si>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</si>
  <si>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</si>
  <si>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</si>
  <si>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</si>
  <si>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</si>
  <si>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</si>
  <si>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</si>
  <si>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</si>
  <si>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</si>
  <si>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</si>
  <si>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</si>
  <si>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</si>
  <si>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</si>
  <si>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</si>
  <si>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</si>
  <si>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</si>
  <si>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</si>
  <si>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</si>
  <si>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</si>
  <si>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</si>
  <si>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</si>
  <si>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</si>
  <si>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</si>
  <si>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</si>
  <si>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</si>
  <si>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</si>
  <si>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</si>
  <si>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</si>
  <si>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</si>
  <si>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</si>
  <si>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</si>
  <si>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</si>
  <si>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</si>
  <si>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</si>
  <si>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</si>
  <si>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</si>
  <si>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</si>
  <si>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</si>
  <si>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</si>
  <si>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</si>
  <si>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</si>
  <si>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</si>
  <si>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</si>
  <si>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</si>
  <si>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</si>
  <si>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</si>
  <si>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</si>
  <si>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</si>
  <si>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</si>
  <si>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</si>
  <si>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</si>
  <si>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</si>
  <si>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</si>
  <si>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</si>
  <si>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</si>
  <si>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</si>
  <si>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</si>
  <si>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</si>
  <si>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</si>
  <si>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</si>
  <si>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</si>
  <si>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</si>
  <si>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</si>
  <si>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</si>
  <si>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</si>
  <si>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</si>
  <si>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</si>
  <si>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</si>
  <si>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</si>
  <si>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</si>
  <si>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</si>
  <si>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</si>
  <si>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</si>
  <si>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</si>
  <si>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</si>
  <si>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</si>
  <si>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Svatomartinská husa</t>
  </si>
  <si>
    <t>13.11.2021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</si>
  <si>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</si>
  <si>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</si>
  <si>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</si>
  <si>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</si>
  <si>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</si>
  <si>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</si>
  <si>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</si>
  <si>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</si>
  <si>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</si>
  <si>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</si>
  <si>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</si>
  <si>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</si>
  <si>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</si>
  <si>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</si>
  <si>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</si>
  <si>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</si>
  <si>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</si>
  <si>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</si>
  <si>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</si>
  <si>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</si>
  <si>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</si>
  <si>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</si>
  <si>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</si>
  <si>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</si>
  <si>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</si>
  <si>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</si>
  <si>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</si>
  <si>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</si>
  <si>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</si>
  <si>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</si>
  <si>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</si>
  <si>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</si>
  <si>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</si>
  <si>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</si>
  <si>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</si>
  <si>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</si>
  <si>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</si>
  <si>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</si>
  <si>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</si>
  <si>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</si>
  <si>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</si>
  <si>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</si>
  <si>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</si>
  <si>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</si>
  <si>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</si>
  <si>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</si>
  <si>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</si>
  <si>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</si>
  <si>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</si>
  <si>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</si>
  <si>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</si>
  <si>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</si>
  <si>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</si>
  <si>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</si>
  <si>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</si>
  <si>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</si>
  <si>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</si>
  <si>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</si>
  <si>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</si>
  <si>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</si>
  <si>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</si>
  <si>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Mrňák</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</si>
  <si>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</si>
  <si>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</si>
  <si>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</si>
  <si>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</si>
  <si>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</si>
  <si>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</si>
  <si>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</si>
  <si>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</si>
  <si>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</si>
  <si>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</si>
  <si>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</si>
  <si>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</si>
  <si>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</si>
  <si>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</si>
  <si>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</si>
  <si>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</si>
  <si>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</si>
  <si>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</si>
  <si>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</si>
  <si>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</si>
  <si>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</si>
  <si>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</si>
  <si>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</si>
  <si>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</si>
  <si>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</si>
  <si>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</si>
  <si>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</si>
  <si>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</si>
  <si>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</si>
  <si>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</si>
  <si>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</si>
  <si>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</si>
  <si>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</si>
  <si>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</si>
  <si>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</si>
  <si>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</si>
  <si>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</si>
  <si>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</si>
  <si>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</si>
  <si>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</si>
  <si>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</si>
  <si>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</si>
  <si>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</si>
  <si>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</si>
  <si>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</si>
  <si>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</si>
  <si>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</si>
  <si>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</si>
  <si>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</si>
  <si>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</si>
  <si>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</si>
  <si>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30</t>
  </si>
  <si>
    <t>regionál</t>
  </si>
  <si>
    <t>Pořádá SK Sahara Vědomice</t>
  </si>
  <si>
    <t>••• trojice</t>
  </si>
  <si>
    <t>Č. licence</t>
  </si>
  <si>
    <t>Příjmení a jméno Odhlásit tým</t>
  </si>
  <si>
    <t>Síla: 128.188</t>
  </si>
  <si>
    <t>Blanka Froňková</t>
  </si>
  <si>
    <t>27.188</t>
  </si>
  <si>
    <t>Kateřina Froňková "E"</t>
  </si>
  <si>
    <t>46.250</t>
  </si>
  <si>
    <t>Petr ml. Vavrovič "E"</t>
  </si>
  <si>
    <t>54.750</t>
  </si>
  <si>
    <t>Síla: 116.125</t>
  </si>
  <si>
    <t>Jan Michálek</t>
  </si>
  <si>
    <t>32.375</t>
  </si>
  <si>
    <t>Tomáš Michálek</t>
  </si>
  <si>
    <t>53.500</t>
  </si>
  <si>
    <t>Jana Konečná</t>
  </si>
  <si>
    <t>30.250</t>
  </si>
  <si>
    <t>Síla: 113.875</t>
  </si>
  <si>
    <t>Jindřich Kauca</t>
  </si>
  <si>
    <t>51.500</t>
  </si>
  <si>
    <t>Ivo Michálek</t>
  </si>
  <si>
    <t>54.625</t>
  </si>
  <si>
    <t>Dana Proroková</t>
  </si>
  <si>
    <t>7.750</t>
  </si>
  <si>
    <t>Síla: 97.314</t>
  </si>
  <si>
    <t>David Bačo</t>
  </si>
  <si>
    <t>39.125</t>
  </si>
  <si>
    <t>Jiří Ulmann</t>
  </si>
  <si>
    <t>24.689</t>
  </si>
  <si>
    <t>Sára Valošková "J"</t>
  </si>
  <si>
    <t>33.500</t>
  </si>
  <si>
    <t>Síla: 89.407</t>
  </si>
  <si>
    <t>Petr Morávek</t>
  </si>
  <si>
    <t>44.250</t>
  </si>
  <si>
    <t>Karolína Zdobinská "J"</t>
  </si>
  <si>
    <t>15.032</t>
  </si>
  <si>
    <t>Michal ml. Zdobinský "J"</t>
  </si>
  <si>
    <t>30.125</t>
  </si>
  <si>
    <t>Síla: 88.563</t>
  </si>
  <si>
    <t>Jiřina Demčíková</t>
  </si>
  <si>
    <t>36.750</t>
  </si>
  <si>
    <t>Miloslava Kutá</t>
  </si>
  <si>
    <t>SKP Hranice VI.-Valšovice</t>
  </si>
  <si>
    <t>23.563</t>
  </si>
  <si>
    <t>Petr Tománek</t>
  </si>
  <si>
    <t>28.250</t>
  </si>
  <si>
    <t>Síla: 86.969</t>
  </si>
  <si>
    <t>Simona Horáčková</t>
  </si>
  <si>
    <t>32.938</t>
  </si>
  <si>
    <t>Milan Mikyška</t>
  </si>
  <si>
    <t>29.375</t>
  </si>
  <si>
    <t>Dana Tomášková</t>
  </si>
  <si>
    <t>24.656</t>
  </si>
  <si>
    <t>Síla: 79.641</t>
  </si>
  <si>
    <t>Veronika Slobodová</t>
  </si>
  <si>
    <t>46.375</t>
  </si>
  <si>
    <t>Martin ml. Hájek "E"</t>
  </si>
  <si>
    <t>PEK STOLÍN</t>
  </si>
  <si>
    <t>25.617</t>
  </si>
  <si>
    <t>Simon Rousek "J"</t>
  </si>
  <si>
    <t>7.649</t>
  </si>
  <si>
    <t>Síla: 77.938</t>
  </si>
  <si>
    <t>Ivo Chmelař</t>
  </si>
  <si>
    <t>27.375</t>
  </si>
  <si>
    <t>Yvetta Chmelařová</t>
  </si>
  <si>
    <t>24.375</t>
  </si>
  <si>
    <t>Jiří Horálek</t>
  </si>
  <si>
    <t>26.188</t>
  </si>
  <si>
    <t>Síla: 68.143</t>
  </si>
  <si>
    <t>Barbora Kašparová</t>
  </si>
  <si>
    <t>22.688</t>
  </si>
  <si>
    <t>Aleš Klouda</t>
  </si>
  <si>
    <t>16.265</t>
  </si>
  <si>
    <t>Milan Kulhánek</t>
  </si>
  <si>
    <t>29.190</t>
  </si>
  <si>
    <t>Síla: 67.032</t>
  </si>
  <si>
    <t>Dan Geisler "J"</t>
  </si>
  <si>
    <t>15.844</t>
  </si>
  <si>
    <t>Petr Bejšovec "J"</t>
  </si>
  <si>
    <t>23.750</t>
  </si>
  <si>
    <t>Jakub Lukeš "J"</t>
  </si>
  <si>
    <t>27.438</t>
  </si>
  <si>
    <t>Síla: 66.878</t>
  </si>
  <si>
    <t>Jaroslav Pastorek</t>
  </si>
  <si>
    <t>SKP Řepy</t>
  </si>
  <si>
    <t>Miroslav Ptáček</t>
  </si>
  <si>
    <t>20.814</t>
  </si>
  <si>
    <t>Petr Pilát</t>
  </si>
  <si>
    <t>21.375</t>
  </si>
  <si>
    <t>Síla: 64.501</t>
  </si>
  <si>
    <t>Leoš Krejčín</t>
  </si>
  <si>
    <t>24.563</t>
  </si>
  <si>
    <t>Jiří Šipr</t>
  </si>
  <si>
    <t>10.938</t>
  </si>
  <si>
    <t>Milena Krejčínová</t>
  </si>
  <si>
    <t>29.000</t>
  </si>
  <si>
    <t>Síla: 61.721</t>
  </si>
  <si>
    <t>Jaromír Vlach</t>
  </si>
  <si>
    <t>28.406</t>
  </si>
  <si>
    <t>Rudolf Vaníček</t>
  </si>
  <si>
    <t>8.970</t>
  </si>
  <si>
    <t>Alena Vaníčková</t>
  </si>
  <si>
    <t>24.345</t>
  </si>
  <si>
    <t>Síla: 61.244</t>
  </si>
  <si>
    <t>Miloš Přibyl</t>
  </si>
  <si>
    <t>11.744</t>
  </si>
  <si>
    <t>Josef Kamaryt</t>
  </si>
  <si>
    <t>25.500</t>
  </si>
  <si>
    <t>Ivana Dlouhá</t>
  </si>
  <si>
    <t>24.000</t>
  </si>
  <si>
    <t>Síla: 52.475</t>
  </si>
  <si>
    <t>Jan Valenz</t>
  </si>
  <si>
    <t>17.751</t>
  </si>
  <si>
    <t>Jana Radoušová</t>
  </si>
  <si>
    <t>21.440</t>
  </si>
  <si>
    <t>Tomáš Jirkovský</t>
  </si>
  <si>
    <t>13.284</t>
  </si>
  <si>
    <t>Síla: 51.652</t>
  </si>
  <si>
    <t>Oldřich Semrád</t>
  </si>
  <si>
    <t>20.126</t>
  </si>
  <si>
    <t>Marie Sedláčková</t>
  </si>
  <si>
    <t>20.064</t>
  </si>
  <si>
    <t>Síla: 48.494</t>
  </si>
  <si>
    <t>Jan Maňák</t>
  </si>
  <si>
    <t>13.711</t>
  </si>
  <si>
    <t>Alena Blieková</t>
  </si>
  <si>
    <t>SENIOR TÝM PRAHA 1</t>
  </si>
  <si>
    <t>16.344</t>
  </si>
  <si>
    <t>Magda Sjögren</t>
  </si>
  <si>
    <t>18.439</t>
  </si>
  <si>
    <t>Síla: 43.004</t>
  </si>
  <si>
    <t>Martin Zikmunda</t>
  </si>
  <si>
    <t>PC Mimo Done Nymburk</t>
  </si>
  <si>
    <t>15.126</t>
  </si>
  <si>
    <t>Miroslav Kmoch</t>
  </si>
  <si>
    <t>13.939</t>
  </si>
  <si>
    <t>Václava Reinbergrová</t>
  </si>
  <si>
    <t>Síla: 41.345</t>
  </si>
  <si>
    <t>Lukáš Jablonský</t>
  </si>
  <si>
    <t>23.688</t>
  </si>
  <si>
    <t>Oldřich Mallat</t>
  </si>
  <si>
    <t>1.688</t>
  </si>
  <si>
    <t>Iveta Hájková</t>
  </si>
  <si>
    <t>15.969</t>
  </si>
  <si>
    <t>Síla: 40.59</t>
  </si>
  <si>
    <t>Jan Kára</t>
  </si>
  <si>
    <t>17.275</t>
  </si>
  <si>
    <t>Marian Turoczy "J"</t>
  </si>
  <si>
    <t>7.282</t>
  </si>
  <si>
    <t>Miloš Duška "J"</t>
  </si>
  <si>
    <t>16.033</t>
  </si>
  <si>
    <t>Síla: 36.424</t>
  </si>
  <si>
    <t>Milan Fukal</t>
  </si>
  <si>
    <t>5.524</t>
  </si>
  <si>
    <t>Petr Stejskal</t>
  </si>
  <si>
    <t>12.962</t>
  </si>
  <si>
    <t>Václav Stejskal</t>
  </si>
  <si>
    <t>17.938</t>
  </si>
  <si>
    <t>Síla: 34.523</t>
  </si>
  <si>
    <t>Jindra Vodehnalová</t>
  </si>
  <si>
    <t>11.566</t>
  </si>
  <si>
    <t>Zdeněk Vodehnal</t>
  </si>
  <si>
    <t>11.831</t>
  </si>
  <si>
    <t>Eva Josífková</t>
  </si>
  <si>
    <t>11.126</t>
  </si>
  <si>
    <t>Síla: 31.403</t>
  </si>
  <si>
    <t>Věra Váňová</t>
  </si>
  <si>
    <t>12.400</t>
  </si>
  <si>
    <t>Evžen Křížek</t>
  </si>
  <si>
    <t>13.502</t>
  </si>
  <si>
    <t>Dagmar Voldřichová</t>
  </si>
  <si>
    <t>5.501</t>
  </si>
  <si>
    <t>Síla: 23.908</t>
  </si>
  <si>
    <t>Tomáš Piller</t>
  </si>
  <si>
    <t>8.500</t>
  </si>
  <si>
    <t>Monika Pillerová</t>
  </si>
  <si>
    <t>7.813</t>
  </si>
  <si>
    <t>Kateřina Hocková</t>
  </si>
  <si>
    <t>7.595</t>
  </si>
  <si>
    <t>  </t>
  </si>
  <si>
    <t>Síla: 1.062</t>
  </si>
  <si>
    <t>Milan ml. Lapihuska</t>
  </si>
  <si>
    <t>0.531</t>
  </si>
  <si>
    <t>Robert Lapihuska</t>
  </si>
  <si>
    <t>Síla: 0</t>
  </si>
  <si>
    <t>Lukas Weber (Stahlball e.V.)</t>
  </si>
  <si>
    <t>Jan Bilitewski (Stahlball e.V.)</t>
  </si>
  <si>
    <t>Devin Zimmermann (Stahlball e.V.)</t>
  </si>
  <si>
    <t>Mária Jajcajová</t>
  </si>
  <si>
    <t>Jozef Karácsony</t>
  </si>
  <si>
    <t>Peter Anger</t>
  </si>
  <si>
    <t>Milan St. Demčík</t>
  </si>
  <si>
    <t>21.845</t>
  </si>
  <si>
    <t>Mariana Semeniv</t>
  </si>
  <si>
    <t>Petr St. Vavrovič</t>
  </si>
  <si>
    <t>28.282</t>
  </si>
  <si>
    <t>Hynek Vyoral</t>
  </si>
  <si>
    <t>Jaroslava Škorníčková</t>
  </si>
  <si>
    <t>17.282</t>
  </si>
  <si>
    <t/>
  </si>
  <si>
    <t>Lapihuska Robert</t>
  </si>
  <si>
    <t>Lapihuska Milan ml.</t>
  </si>
  <si>
    <t>Mikyška Milan</t>
  </si>
  <si>
    <t>Tománek Petr</t>
  </si>
  <si>
    <t>Horáčková Simona, Lapihuska Robert</t>
  </si>
  <si>
    <t>275,-Kč, junior 200,-Kč</t>
  </si>
  <si>
    <t>poháry, věcné</t>
  </si>
  <si>
    <t>Krytá hala</t>
  </si>
  <si>
    <t>nebyly zaznamenány</t>
  </si>
  <si>
    <t>Z řad hráčů byla vslechnuta pochvala za krásné prostředí jízdárny v Terezíně. Toto místo pochválili i hráči z klubu SLOPAK Bratislava. Budeme se těšit na další turnaje v této jízdárně.</t>
  </si>
  <si>
    <t>Turnaj proběhl podle plánovaného harmonogramu a obešel se bez porušení pravidel. Jednou byly vysvětleny pravidla při hře ohledně vyznačených čar.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</si>
</sst>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16" fontId="0" fillId="0" borderId="0" xfId="0" applyNumberFormat="1" applyAlignment="1">
      <alignment horizontal="righ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7734" TargetMode="External"/><Relationship Id="rId13" Type="http://schemas.openxmlformats.org/officeDocument/2006/relationships/hyperlink" Target="http://czechpetanque.cz/odhlasit.html?pr=47941" TargetMode="External"/><Relationship Id="rId18" Type="http://schemas.openxmlformats.org/officeDocument/2006/relationships/hyperlink" Target="http://czechpetanque.cz/odhlasit.html?pr=47927" TargetMode="External"/><Relationship Id="rId26" Type="http://schemas.openxmlformats.org/officeDocument/2006/relationships/hyperlink" Target="http://czechpetanque.cz/odhlasit.html?pr=47744" TargetMode="External"/><Relationship Id="rId3" Type="http://schemas.openxmlformats.org/officeDocument/2006/relationships/hyperlink" Target="http://czechpetanque.cz/odhlasit.html?pr=47914" TargetMode="External"/><Relationship Id="rId21" Type="http://schemas.openxmlformats.org/officeDocument/2006/relationships/hyperlink" Target="http://czechpetanque.cz/odhlasit.html?pr=47921" TargetMode="External"/><Relationship Id="rId7" Type="http://schemas.openxmlformats.org/officeDocument/2006/relationships/hyperlink" Target="http://czechpetanque.cz/odhlasit.html?pr=48043" TargetMode="External"/><Relationship Id="rId12" Type="http://schemas.openxmlformats.org/officeDocument/2006/relationships/hyperlink" Target="http://czechpetanque.cz/odhlasit.html?pr=47926" TargetMode="External"/><Relationship Id="rId17" Type="http://schemas.openxmlformats.org/officeDocument/2006/relationships/hyperlink" Target="http://czechpetanque.cz/odhlasit.html?pr=48061" TargetMode="External"/><Relationship Id="rId25" Type="http://schemas.openxmlformats.org/officeDocument/2006/relationships/hyperlink" Target="http://czechpetanque.cz/odhlasit.html?pr=47925" TargetMode="External"/><Relationship Id="rId2" Type="http://schemas.openxmlformats.org/officeDocument/2006/relationships/hyperlink" Target="http://czechpetanque.cz/odhlasit.html?pr=47917" TargetMode="External"/><Relationship Id="rId16" Type="http://schemas.openxmlformats.org/officeDocument/2006/relationships/hyperlink" Target="http://czechpetanque.cz/odhlasit.html?pr=47732" TargetMode="External"/><Relationship Id="rId20" Type="http://schemas.openxmlformats.org/officeDocument/2006/relationships/hyperlink" Target="http://czechpetanque.cz/odhlasit.html?pr=47935" TargetMode="External"/><Relationship Id="rId29" Type="http://schemas.openxmlformats.org/officeDocument/2006/relationships/hyperlink" Target="http://czechpetanque.cz/odhlasit.html?pr=47973"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48063" TargetMode="External"/><Relationship Id="rId11" Type="http://schemas.openxmlformats.org/officeDocument/2006/relationships/hyperlink" Target="http://czechpetanque.cz/odhlasit.html?pr=47933" TargetMode="External"/><Relationship Id="rId24" Type="http://schemas.openxmlformats.org/officeDocument/2006/relationships/hyperlink" Target="http://czechpetanque.cz/odhlasit.html?pr=47916" TargetMode="External"/><Relationship Id="rId5" Type="http://schemas.openxmlformats.org/officeDocument/2006/relationships/hyperlink" Target="http://czechpetanque.cz/odhlasit.html?pr=47911" TargetMode="External"/><Relationship Id="rId15" Type="http://schemas.openxmlformats.org/officeDocument/2006/relationships/hyperlink" Target="http://czechpetanque.cz/odhlasit.html?pr=47915" TargetMode="External"/><Relationship Id="rId23" Type="http://schemas.openxmlformats.org/officeDocument/2006/relationships/hyperlink" Target="http://czechpetanque.cz/odhlasit.html?pr=47924" TargetMode="External"/><Relationship Id="rId28" Type="http://schemas.openxmlformats.org/officeDocument/2006/relationships/hyperlink" Target="http://czechpetanque.cz/odhlasit.html?pr=48032" TargetMode="External"/><Relationship Id="rId10" Type="http://schemas.openxmlformats.org/officeDocument/2006/relationships/hyperlink" Target="http://czechpetanque.cz/odhlasit.html?pr=47920" TargetMode="External"/><Relationship Id="rId19" Type="http://schemas.openxmlformats.org/officeDocument/2006/relationships/hyperlink" Target="http://czechpetanque.cz/odhlasit.html?pr=47922" TargetMode="External"/><Relationship Id="rId31" Type="http://schemas.openxmlformats.org/officeDocument/2006/relationships/printerSettings" Target="../printerSettings/printerSettings4.bin"/><Relationship Id="rId4" Type="http://schemas.openxmlformats.org/officeDocument/2006/relationships/hyperlink" Target="http://czechpetanque.cz/odhlasit.html?pr=47912" TargetMode="External"/><Relationship Id="rId9" Type="http://schemas.openxmlformats.org/officeDocument/2006/relationships/hyperlink" Target="http://czechpetanque.cz/odhlasit.html?pr=47969" TargetMode="External"/><Relationship Id="rId14" Type="http://schemas.openxmlformats.org/officeDocument/2006/relationships/hyperlink" Target="http://czechpetanque.cz/odhlasit.html?pr=47918" TargetMode="External"/><Relationship Id="rId22" Type="http://schemas.openxmlformats.org/officeDocument/2006/relationships/hyperlink" Target="http://czechpetanque.cz/odhlasit.html?pr=47934" TargetMode="External"/><Relationship Id="rId27" Type="http://schemas.openxmlformats.org/officeDocument/2006/relationships/hyperlink" Target="http://czechpetanque.cz/odhlasit.html?pr=47936" TargetMode="External"/><Relationship Id="rId30" Type="http://schemas.openxmlformats.org/officeDocument/2006/relationships/hyperlink" Target="http://czechpetanque.cz/odhlasit.html?pr=4796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9" t="s">
        <v>371</v>
      </c>
      <c r="C1" s="470"/>
      <c r="D1" s="470"/>
      <c r="E1" s="470"/>
      <c r="F1" s="470"/>
      <c r="G1" s="470"/>
      <c r="H1" s="471"/>
    </row>
    <row r="2" spans="2:8" ht="24" x14ac:dyDescent="0.45">
      <c r="B2" s="472" t="s">
        <v>318</v>
      </c>
      <c r="C2" s="473"/>
      <c r="D2" s="473"/>
      <c r="E2" s="473"/>
      <c r="F2" s="473"/>
      <c r="G2" s="473"/>
      <c r="H2" s="473"/>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40.304875000000003</v>
      </c>
      <c r="G1" s="4"/>
    </row>
    <row r="2" spans="1:7" ht="34.15" customHeight="1" thickBot="1" x14ac:dyDescent="0.3">
      <c r="A2" s="86">
        <v>21058</v>
      </c>
      <c r="B2" s="84" t="s">
        <v>1686</v>
      </c>
      <c r="C2" s="85"/>
      <c r="D2" s="85"/>
      <c r="E2" s="91"/>
      <c r="G2" s="4"/>
    </row>
    <row r="3" spans="1:7" ht="21.75" customHeight="1" thickBot="1" x14ac:dyDescent="0.3">
      <c r="A3" s="4"/>
      <c r="B3" s="4"/>
      <c r="C3" s="4"/>
      <c r="D3" s="4"/>
      <c r="E3" s="10" t="s">
        <v>102</v>
      </c>
      <c r="F3" s="4">
        <v>644.87800000000004</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1478</v>
      </c>
      <c r="C5" s="264" t="s">
        <v>1479</v>
      </c>
      <c r="D5" s="264" t="s">
        <v>526</v>
      </c>
      <c r="E5" s="264">
        <v>7</v>
      </c>
      <c r="F5" s="264">
        <v>54.75</v>
      </c>
      <c r="G5" s="4"/>
    </row>
    <row r="6" spans="1:7" x14ac:dyDescent="0.25">
      <c r="A6" s="264">
        <v>99532</v>
      </c>
      <c r="B6" s="264" t="s">
        <v>1218</v>
      </c>
      <c r="C6" s="264" t="s">
        <v>719</v>
      </c>
      <c r="D6" s="264" t="s">
        <v>29</v>
      </c>
      <c r="E6" s="264">
        <v>1</v>
      </c>
      <c r="F6" s="264">
        <v>54.625</v>
      </c>
      <c r="G6" s="4"/>
    </row>
    <row r="7" spans="1:7" x14ac:dyDescent="0.25">
      <c r="A7" s="264">
        <v>21774</v>
      </c>
      <c r="B7" s="264" t="s">
        <v>1218</v>
      </c>
      <c r="C7" s="264" t="s">
        <v>600</v>
      </c>
      <c r="D7" s="264" t="s">
        <v>29</v>
      </c>
      <c r="E7" s="264">
        <v>6</v>
      </c>
      <c r="F7" s="264">
        <v>53.5</v>
      </c>
      <c r="G7" s="4"/>
    </row>
    <row r="8" spans="1:7" x14ac:dyDescent="0.25">
      <c r="A8" s="264">
        <v>27039</v>
      </c>
      <c r="B8" s="264" t="s">
        <v>1035</v>
      </c>
      <c r="C8" s="264" t="s">
        <v>834</v>
      </c>
      <c r="D8" s="264" t="s">
        <v>31</v>
      </c>
      <c r="E8" s="264">
        <v>2</v>
      </c>
      <c r="F8" s="264">
        <v>51.5</v>
      </c>
      <c r="G8" s="4"/>
    </row>
    <row r="9" spans="1:7" x14ac:dyDescent="0.25">
      <c r="A9" s="264">
        <v>12022</v>
      </c>
      <c r="B9" s="264" t="s">
        <v>1410</v>
      </c>
      <c r="C9" s="264" t="s">
        <v>1166</v>
      </c>
      <c r="D9" s="264" t="s">
        <v>29</v>
      </c>
      <c r="E9" s="264">
        <v>8</v>
      </c>
      <c r="F9" s="264">
        <v>46.375</v>
      </c>
      <c r="G9" s="4"/>
    </row>
    <row r="10" spans="1:7" x14ac:dyDescent="0.25">
      <c r="A10" s="264">
        <v>14075</v>
      </c>
      <c r="B10" s="264" t="s">
        <v>823</v>
      </c>
      <c r="C10" s="264" t="s">
        <v>819</v>
      </c>
      <c r="D10" s="264" t="s">
        <v>526</v>
      </c>
      <c r="E10" s="264">
        <v>9</v>
      </c>
      <c r="F10" s="264">
        <v>46.25</v>
      </c>
      <c r="G10" s="4"/>
    </row>
    <row r="11" spans="1:7" x14ac:dyDescent="0.25">
      <c r="A11" s="264">
        <v>98446</v>
      </c>
      <c r="B11" s="264" t="s">
        <v>1229</v>
      </c>
      <c r="C11" s="264" t="s">
        <v>618</v>
      </c>
      <c r="D11" s="264" t="s">
        <v>526</v>
      </c>
      <c r="E11" s="264">
        <v>11</v>
      </c>
      <c r="F11" s="264">
        <v>44.25</v>
      </c>
      <c r="G11" s="4"/>
    </row>
    <row r="12" spans="1:7" x14ac:dyDescent="0.25">
      <c r="A12" s="264">
        <v>14008</v>
      </c>
      <c r="B12" s="264" t="s">
        <v>607</v>
      </c>
      <c r="C12" s="264" t="s">
        <v>608</v>
      </c>
      <c r="D12" s="264" t="s">
        <v>443</v>
      </c>
      <c r="E12" s="264">
        <v>26</v>
      </c>
      <c r="F12" s="264">
        <v>39.125</v>
      </c>
      <c r="G12" s="4"/>
    </row>
    <row r="13" spans="1:7" x14ac:dyDescent="0.25">
      <c r="A13" s="264">
        <v>99574</v>
      </c>
      <c r="B13" s="264" t="s">
        <v>746</v>
      </c>
      <c r="C13" s="264" t="s">
        <v>747</v>
      </c>
      <c r="D13" s="264" t="s">
        <v>745</v>
      </c>
      <c r="E13" s="264">
        <v>22</v>
      </c>
      <c r="F13" s="264">
        <v>36.75</v>
      </c>
      <c r="G13" s="4"/>
    </row>
    <row r="14" spans="1:7" x14ac:dyDescent="0.25">
      <c r="A14" s="264">
        <v>18124</v>
      </c>
      <c r="B14" s="264" t="s">
        <v>1467</v>
      </c>
      <c r="C14" s="264" t="s">
        <v>1468</v>
      </c>
      <c r="D14" s="264" t="s">
        <v>529</v>
      </c>
      <c r="E14" s="264">
        <v>88</v>
      </c>
      <c r="F14" s="264">
        <v>33.5</v>
      </c>
      <c r="G14" s="4"/>
    </row>
    <row r="15" spans="1:7" x14ac:dyDescent="0.25">
      <c r="A15" s="264">
        <v>25003</v>
      </c>
      <c r="B15" s="264" t="s">
        <v>936</v>
      </c>
      <c r="C15" s="264" t="s">
        <v>937</v>
      </c>
      <c r="D15" s="264" t="s">
        <v>745</v>
      </c>
      <c r="E15" s="264">
        <v>19</v>
      </c>
      <c r="F15" s="264">
        <v>32.938000000000002</v>
      </c>
      <c r="G15" s="4"/>
    </row>
    <row r="16" spans="1:7" x14ac:dyDescent="0.25">
      <c r="A16" s="264">
        <v>21775</v>
      </c>
      <c r="B16" s="264" t="s">
        <v>1218</v>
      </c>
      <c r="C16" s="264" t="s">
        <v>648</v>
      </c>
      <c r="D16" s="264" t="s">
        <v>29</v>
      </c>
      <c r="E16" s="264">
        <v>16</v>
      </c>
      <c r="F16" s="264">
        <v>32.375</v>
      </c>
      <c r="G16" s="4"/>
    </row>
    <row r="17" spans="1:7" x14ac:dyDescent="0.25">
      <c r="A17" s="264">
        <v>24235</v>
      </c>
      <c r="B17" s="264" t="s">
        <v>1062</v>
      </c>
      <c r="C17" s="264" t="s">
        <v>691</v>
      </c>
      <c r="D17" s="264" t="s">
        <v>707</v>
      </c>
      <c r="E17" s="264">
        <v>36</v>
      </c>
      <c r="F17" s="264">
        <v>30.25</v>
      </c>
      <c r="G17" s="4"/>
    </row>
    <row r="18" spans="1:7" x14ac:dyDescent="0.25">
      <c r="A18" s="264">
        <v>15058</v>
      </c>
      <c r="B18" s="264" t="s">
        <v>1523</v>
      </c>
      <c r="C18" s="264" t="s">
        <v>1524</v>
      </c>
      <c r="D18" s="264" t="s">
        <v>526</v>
      </c>
      <c r="E18" s="264">
        <v>23</v>
      </c>
      <c r="F18" s="264">
        <v>30.125</v>
      </c>
      <c r="G18" s="4"/>
    </row>
    <row r="19" spans="1:7" x14ac:dyDescent="0.25">
      <c r="A19" s="264">
        <v>15047</v>
      </c>
      <c r="B19" s="264" t="s">
        <v>1223</v>
      </c>
      <c r="C19" s="264" t="s">
        <v>596</v>
      </c>
      <c r="D19" s="264" t="s">
        <v>745</v>
      </c>
      <c r="E19" s="264">
        <v>35</v>
      </c>
      <c r="F19" s="264">
        <v>29.375</v>
      </c>
      <c r="G19" s="4"/>
    </row>
    <row r="20" spans="1:7" x14ac:dyDescent="0.25">
      <c r="A20" s="264">
        <v>11006</v>
      </c>
      <c r="B20" s="264" t="s">
        <v>1125</v>
      </c>
      <c r="C20" s="264" t="s">
        <v>596</v>
      </c>
      <c r="D20" s="264" t="s">
        <v>745</v>
      </c>
      <c r="E20" s="264">
        <v>56</v>
      </c>
      <c r="F20" s="264">
        <v>29.19</v>
      </c>
      <c r="G20" s="4"/>
    </row>
    <row r="21" spans="1:7" x14ac:dyDescent="0.25">
      <c r="A21" s="264">
        <v>12037</v>
      </c>
      <c r="B21" s="264" t="s">
        <v>1100</v>
      </c>
      <c r="C21" s="264" t="s">
        <v>901</v>
      </c>
      <c r="D21" s="264" t="s">
        <v>644</v>
      </c>
      <c r="E21" s="264">
        <v>21</v>
      </c>
      <c r="F21" s="264">
        <v>29</v>
      </c>
      <c r="G21" s="4"/>
    </row>
    <row r="22" spans="1:7" x14ac:dyDescent="0.25">
      <c r="A22" s="264">
        <v>15067</v>
      </c>
      <c r="B22" s="264" t="s">
        <v>1506</v>
      </c>
      <c r="C22" s="264" t="s">
        <v>1507</v>
      </c>
      <c r="D22" s="264" t="s">
        <v>520</v>
      </c>
      <c r="E22" s="264">
        <v>44</v>
      </c>
      <c r="F22" s="264">
        <v>28.5</v>
      </c>
      <c r="G22" s="4"/>
    </row>
    <row r="23" spans="1:7" x14ac:dyDescent="0.25">
      <c r="A23" s="264">
        <v>19001</v>
      </c>
      <c r="B23" s="264" t="s">
        <v>1492</v>
      </c>
      <c r="C23" s="264" t="s">
        <v>754</v>
      </c>
      <c r="D23" s="264" t="s">
        <v>902</v>
      </c>
      <c r="E23" s="264">
        <v>34</v>
      </c>
      <c r="F23" s="264">
        <v>28.405999999999999</v>
      </c>
      <c r="G23" s="4"/>
    </row>
    <row r="24" spans="1:7" x14ac:dyDescent="0.25">
      <c r="A24" s="264">
        <v>29061</v>
      </c>
      <c r="B24" s="264" t="s">
        <v>1478</v>
      </c>
      <c r="C24" s="264" t="s">
        <v>1480</v>
      </c>
      <c r="D24" s="264" t="s">
        <v>526</v>
      </c>
      <c r="E24" s="264">
        <v>51</v>
      </c>
      <c r="F24" s="264">
        <v>28.282</v>
      </c>
      <c r="G24" s="4"/>
    </row>
    <row r="25" spans="1:7" x14ac:dyDescent="0.25">
      <c r="A25" s="264">
        <v>28004</v>
      </c>
      <c r="B25" s="264" t="s">
        <v>1446</v>
      </c>
      <c r="C25" s="264" t="s">
        <v>618</v>
      </c>
      <c r="D25" s="264" t="s">
        <v>855</v>
      </c>
      <c r="E25" s="264">
        <v>46</v>
      </c>
      <c r="F25" s="264">
        <v>28.25</v>
      </c>
      <c r="G25" s="4"/>
    </row>
    <row r="26" spans="1:7" x14ac:dyDescent="0.25">
      <c r="A26" s="264">
        <v>18074</v>
      </c>
      <c r="B26" s="264" t="s">
        <v>1163</v>
      </c>
      <c r="C26" s="264" t="s">
        <v>736</v>
      </c>
      <c r="D26" s="264" t="s">
        <v>532</v>
      </c>
      <c r="E26" s="264">
        <v>74</v>
      </c>
      <c r="F26" s="264">
        <v>27.437999999999999</v>
      </c>
      <c r="G26" s="4"/>
    </row>
    <row r="27" spans="1:7" x14ac:dyDescent="0.25">
      <c r="A27" s="264">
        <v>15011</v>
      </c>
      <c r="B27" s="264" t="s">
        <v>718</v>
      </c>
      <c r="C27" s="264" t="s">
        <v>719</v>
      </c>
      <c r="D27" s="264" t="s">
        <v>644</v>
      </c>
      <c r="E27" s="264">
        <v>43</v>
      </c>
      <c r="F27" s="264">
        <v>27.375</v>
      </c>
      <c r="G27" s="4"/>
    </row>
    <row r="28" spans="1:7" x14ac:dyDescent="0.25">
      <c r="A28" s="264">
        <v>14074</v>
      </c>
      <c r="B28" s="264" t="s">
        <v>823</v>
      </c>
      <c r="C28" s="264" t="s">
        <v>678</v>
      </c>
      <c r="D28" s="264" t="s">
        <v>526</v>
      </c>
      <c r="E28" s="264">
        <v>55</v>
      </c>
      <c r="F28" s="264">
        <v>27.187999999999999</v>
      </c>
      <c r="G28" s="4"/>
    </row>
    <row r="29" spans="1:7" x14ac:dyDescent="0.25">
      <c r="A29" s="264">
        <v>15060</v>
      </c>
      <c r="B29" s="264" t="s">
        <v>933</v>
      </c>
      <c r="C29" s="264" t="s">
        <v>582</v>
      </c>
      <c r="D29" s="264" t="s">
        <v>694</v>
      </c>
      <c r="E29" s="264">
        <v>80</v>
      </c>
      <c r="F29" s="264">
        <v>26.187999999999999</v>
      </c>
      <c r="G29" s="4"/>
    </row>
    <row r="30" spans="1:7" x14ac:dyDescent="0.25">
      <c r="A30" s="264">
        <v>10138</v>
      </c>
      <c r="B30" s="264" t="s">
        <v>968</v>
      </c>
      <c r="C30" s="264" t="s">
        <v>969</v>
      </c>
      <c r="D30" s="264" t="s">
        <v>653</v>
      </c>
      <c r="E30" s="264">
        <v>73</v>
      </c>
      <c r="F30" s="264">
        <v>25.617000000000001</v>
      </c>
      <c r="G30" s="4"/>
    </row>
    <row r="31" spans="1:7" x14ac:dyDescent="0.25">
      <c r="A31" s="264">
        <v>13029</v>
      </c>
      <c r="B31" s="264" t="s">
        <v>1025</v>
      </c>
      <c r="C31" s="264" t="s">
        <v>590</v>
      </c>
      <c r="D31" s="264" t="s">
        <v>630</v>
      </c>
      <c r="E31" s="264">
        <v>33</v>
      </c>
      <c r="F31" s="264">
        <v>25.5</v>
      </c>
      <c r="G31" s="4"/>
    </row>
    <row r="32" spans="1:7" x14ac:dyDescent="0.25">
      <c r="A32" s="264">
        <v>16082</v>
      </c>
      <c r="B32" s="264" t="s">
        <v>1284</v>
      </c>
      <c r="C32" s="264" t="s">
        <v>655</v>
      </c>
      <c r="D32" s="264" t="s">
        <v>728</v>
      </c>
      <c r="E32" s="264">
        <v>94</v>
      </c>
      <c r="F32" s="264">
        <v>24.689</v>
      </c>
      <c r="G32" s="4"/>
    </row>
    <row r="33" spans="1:7" x14ac:dyDescent="0.25">
      <c r="A33" s="264">
        <v>15001</v>
      </c>
      <c r="B33" s="264" t="s">
        <v>1456</v>
      </c>
      <c r="C33" s="264" t="s">
        <v>582</v>
      </c>
      <c r="D33" s="264" t="s">
        <v>443</v>
      </c>
      <c r="E33" s="264">
        <v>71</v>
      </c>
      <c r="F33" s="264">
        <v>24.689</v>
      </c>
      <c r="G33" s="4"/>
    </row>
    <row r="34" spans="1:7" x14ac:dyDescent="0.25">
      <c r="A34" s="264">
        <v>12017</v>
      </c>
      <c r="B34" s="264" t="s">
        <v>1447</v>
      </c>
      <c r="C34" s="264" t="s">
        <v>849</v>
      </c>
      <c r="D34" s="264" t="s">
        <v>597</v>
      </c>
      <c r="E34" s="264">
        <v>75</v>
      </c>
      <c r="F34" s="264">
        <v>24.655999999999999</v>
      </c>
      <c r="G34" s="4"/>
    </row>
    <row r="35" spans="1:7" x14ac:dyDescent="0.25">
      <c r="A35" s="264">
        <v>12038</v>
      </c>
      <c r="B35" s="264" t="s">
        <v>1098</v>
      </c>
      <c r="C35" s="264" t="s">
        <v>1099</v>
      </c>
      <c r="D35" s="264" t="s">
        <v>644</v>
      </c>
      <c r="E35" s="264">
        <v>38</v>
      </c>
      <c r="F35" s="264">
        <v>24.562999999999999</v>
      </c>
      <c r="G35" s="4"/>
    </row>
    <row r="36" spans="1:7" x14ac:dyDescent="0.25">
      <c r="A36" s="264">
        <v>15010</v>
      </c>
      <c r="B36" s="264" t="s">
        <v>720</v>
      </c>
      <c r="C36" s="264" t="s">
        <v>721</v>
      </c>
      <c r="D36" s="264" t="s">
        <v>644</v>
      </c>
      <c r="E36" s="264">
        <v>49</v>
      </c>
      <c r="F36" s="264">
        <v>24.375</v>
      </c>
      <c r="G36" s="4"/>
    </row>
    <row r="37" spans="1:7" x14ac:dyDescent="0.25">
      <c r="A37" s="264">
        <v>10163</v>
      </c>
      <c r="B37" s="264" t="s">
        <v>1477</v>
      </c>
      <c r="C37" s="264" t="s">
        <v>639</v>
      </c>
      <c r="D37" s="264" t="s">
        <v>902</v>
      </c>
      <c r="E37" s="264">
        <v>41</v>
      </c>
      <c r="F37" s="264">
        <v>24.344999999999999</v>
      </c>
      <c r="G37" s="4"/>
    </row>
    <row r="38" spans="1:7" x14ac:dyDescent="0.25">
      <c r="A38" s="264">
        <v>13027</v>
      </c>
      <c r="B38" s="264" t="s">
        <v>749</v>
      </c>
      <c r="C38" s="264" t="s">
        <v>665</v>
      </c>
      <c r="D38" s="264" t="s">
        <v>630</v>
      </c>
      <c r="E38" s="264">
        <v>53</v>
      </c>
      <c r="F38" s="264">
        <v>24</v>
      </c>
      <c r="G38" s="4"/>
    </row>
    <row r="39" spans="1:7" x14ac:dyDescent="0.25">
      <c r="A39" s="264">
        <v>17060</v>
      </c>
      <c r="B39" s="264" t="s">
        <v>616</v>
      </c>
      <c r="C39" s="264" t="s">
        <v>618</v>
      </c>
      <c r="D39" s="264" t="s">
        <v>617</v>
      </c>
      <c r="E39" s="264">
        <v>152</v>
      </c>
      <c r="F39" s="264">
        <v>23.75</v>
      </c>
      <c r="G39" s="4"/>
    </row>
    <row r="40" spans="1:7" x14ac:dyDescent="0.25">
      <c r="A40" s="264">
        <v>14057</v>
      </c>
      <c r="B40" s="264" t="s">
        <v>982</v>
      </c>
      <c r="C40" s="264" t="s">
        <v>587</v>
      </c>
      <c r="D40" s="264" t="s">
        <v>653</v>
      </c>
      <c r="E40" s="264">
        <v>78</v>
      </c>
      <c r="F40" s="264">
        <v>23.687999999999999</v>
      </c>
      <c r="G40" s="4"/>
    </row>
    <row r="41" spans="1:7" x14ac:dyDescent="0.25">
      <c r="A41" s="264">
        <v>27030</v>
      </c>
      <c r="B41" s="264" t="s">
        <v>1129</v>
      </c>
      <c r="C41" s="264" t="s">
        <v>1130</v>
      </c>
      <c r="D41" s="264" t="s">
        <v>855</v>
      </c>
      <c r="E41" s="264">
        <v>39</v>
      </c>
      <c r="F41" s="264">
        <v>23.562999999999999</v>
      </c>
      <c r="G41" s="4"/>
    </row>
    <row r="42" spans="1:7" x14ac:dyDescent="0.25">
      <c r="A42" s="264">
        <v>16029</v>
      </c>
      <c r="B42" s="264" t="s">
        <v>1038</v>
      </c>
      <c r="C42" s="264" t="s">
        <v>781</v>
      </c>
      <c r="D42" s="264" t="s">
        <v>581</v>
      </c>
      <c r="E42" s="264">
        <v>65</v>
      </c>
      <c r="F42" s="264">
        <v>22.687999999999999</v>
      </c>
      <c r="G42" s="4"/>
    </row>
    <row r="43" spans="1:7" x14ac:dyDescent="0.25">
      <c r="A43" s="264">
        <v>99510</v>
      </c>
      <c r="B43" s="264" t="s">
        <v>743</v>
      </c>
      <c r="C43" s="264" t="s">
        <v>744</v>
      </c>
      <c r="D43" s="264" t="s">
        <v>745</v>
      </c>
      <c r="E43" s="264">
        <v>101</v>
      </c>
      <c r="F43" s="264">
        <v>21.844999999999999</v>
      </c>
      <c r="G43" s="4"/>
    </row>
    <row r="44" spans="1:7" x14ac:dyDescent="0.25">
      <c r="A44" s="264">
        <v>25017</v>
      </c>
      <c r="B44" s="264" t="s">
        <v>1351</v>
      </c>
      <c r="C44" s="264" t="s">
        <v>691</v>
      </c>
      <c r="D44" s="264" t="s">
        <v>675</v>
      </c>
      <c r="E44" s="264">
        <v>52</v>
      </c>
      <c r="F44" s="264">
        <v>21.44</v>
      </c>
      <c r="G44" s="4"/>
    </row>
    <row r="45" spans="1:7" x14ac:dyDescent="0.25">
      <c r="A45" s="264">
        <v>12042</v>
      </c>
      <c r="B45" s="264" t="s">
        <v>1313</v>
      </c>
      <c r="C45" s="264" t="s">
        <v>618</v>
      </c>
      <c r="D45" s="264" t="s">
        <v>644</v>
      </c>
      <c r="E45" s="264">
        <v>66</v>
      </c>
      <c r="F45" s="264">
        <v>21.375</v>
      </c>
      <c r="G45" s="4"/>
    </row>
    <row r="46" spans="1:7" x14ac:dyDescent="0.25">
      <c r="A46" s="264">
        <v>16086</v>
      </c>
      <c r="B46" s="264" t="s">
        <v>1340</v>
      </c>
      <c r="C46" s="264" t="s">
        <v>599</v>
      </c>
      <c r="D46" s="264" t="s">
        <v>728</v>
      </c>
      <c r="E46" s="264">
        <v>114</v>
      </c>
      <c r="F46" s="264">
        <v>20.814</v>
      </c>
      <c r="G46" s="4"/>
    </row>
    <row r="47" spans="1:7" x14ac:dyDescent="0.25">
      <c r="A47" s="264">
        <v>18130</v>
      </c>
      <c r="B47" s="264" t="s">
        <v>1399</v>
      </c>
      <c r="C47" s="264" t="s">
        <v>643</v>
      </c>
      <c r="D47" s="264" t="s">
        <v>694</v>
      </c>
      <c r="E47" s="264">
        <v>77</v>
      </c>
      <c r="F47" s="264">
        <v>20.126000000000001</v>
      </c>
      <c r="G47" s="4"/>
    </row>
    <row r="48" spans="1:7" x14ac:dyDescent="0.25">
      <c r="A48" s="264">
        <v>17090</v>
      </c>
      <c r="B48" s="264" t="s">
        <v>1397</v>
      </c>
      <c r="C48" s="264" t="s">
        <v>604</v>
      </c>
      <c r="D48" s="264" t="s">
        <v>694</v>
      </c>
      <c r="E48" s="264">
        <v>68</v>
      </c>
      <c r="F48" s="264">
        <v>20.064</v>
      </c>
      <c r="G48" s="4"/>
    </row>
    <row r="49" spans="1:7" x14ac:dyDescent="0.25">
      <c r="A49" s="264">
        <v>16109</v>
      </c>
      <c r="B49" s="264" t="s">
        <v>1403</v>
      </c>
      <c r="C49" s="264" t="s">
        <v>1102</v>
      </c>
      <c r="D49" s="264" t="s">
        <v>644</v>
      </c>
      <c r="E49" s="264">
        <v>110</v>
      </c>
      <c r="F49" s="264">
        <v>18.439</v>
      </c>
      <c r="G49" s="4"/>
    </row>
    <row r="50" spans="1:7" x14ac:dyDescent="0.25">
      <c r="A50" s="264">
        <v>16117</v>
      </c>
      <c r="B50" s="264" t="s">
        <v>1423</v>
      </c>
      <c r="C50" s="264" t="s">
        <v>778</v>
      </c>
      <c r="D50" s="264" t="s">
        <v>829</v>
      </c>
      <c r="E50" s="264">
        <v>112</v>
      </c>
      <c r="F50" s="264">
        <v>17.937999999999999</v>
      </c>
      <c r="G50" s="4"/>
    </row>
    <row r="51" spans="1:7" x14ac:dyDescent="0.25">
      <c r="A51" s="264">
        <v>21754</v>
      </c>
      <c r="B51" s="264" t="s">
        <v>1463</v>
      </c>
      <c r="C51" s="264" t="s">
        <v>648</v>
      </c>
      <c r="D51" s="264" t="s">
        <v>675</v>
      </c>
      <c r="E51" s="264">
        <v>136</v>
      </c>
      <c r="F51" s="264">
        <v>17.751000000000001</v>
      </c>
      <c r="G51" s="4"/>
    </row>
    <row r="52" spans="1:7" x14ac:dyDescent="0.25">
      <c r="A52" s="264">
        <v>14052</v>
      </c>
      <c r="B52" s="264" t="s">
        <v>1554</v>
      </c>
      <c r="C52" s="264" t="s">
        <v>614</v>
      </c>
      <c r="D52" s="264" t="s">
        <v>902</v>
      </c>
      <c r="E52" s="264">
        <v>79</v>
      </c>
      <c r="F52" s="264">
        <v>17.282</v>
      </c>
      <c r="G52" s="4"/>
    </row>
    <row r="53" spans="1:7" x14ac:dyDescent="0.25">
      <c r="A53" s="264">
        <v>16151</v>
      </c>
      <c r="B53" s="264" t="s">
        <v>1139</v>
      </c>
      <c r="C53" s="264" t="s">
        <v>648</v>
      </c>
      <c r="D53" s="264" t="s">
        <v>574</v>
      </c>
      <c r="E53" s="264">
        <v>72</v>
      </c>
      <c r="F53" s="264">
        <v>17.274999999999999</v>
      </c>
      <c r="G53" s="4"/>
    </row>
    <row r="54" spans="1:7" x14ac:dyDescent="0.25">
      <c r="A54" s="264">
        <v>19023</v>
      </c>
      <c r="B54" s="264" t="s">
        <v>638</v>
      </c>
      <c r="C54" s="264" t="s">
        <v>639</v>
      </c>
      <c r="D54" s="264" t="s">
        <v>583</v>
      </c>
      <c r="E54" s="264">
        <v>113</v>
      </c>
      <c r="F54" s="264">
        <v>16.344000000000001</v>
      </c>
      <c r="G54" s="4"/>
    </row>
    <row r="55" spans="1:7" x14ac:dyDescent="0.25">
      <c r="A55" s="264">
        <v>14099</v>
      </c>
      <c r="B55" s="264" t="s">
        <v>1046</v>
      </c>
      <c r="C55" s="264" t="s">
        <v>1047</v>
      </c>
      <c r="D55" s="264" t="s">
        <v>446</v>
      </c>
      <c r="E55" s="264">
        <v>122</v>
      </c>
      <c r="F55" s="264">
        <v>16.265000000000001</v>
      </c>
      <c r="G55" s="4"/>
    </row>
    <row r="56" spans="1:7" x14ac:dyDescent="0.25">
      <c r="A56" s="264">
        <v>20528</v>
      </c>
      <c r="B56" s="264" t="s">
        <v>771</v>
      </c>
      <c r="C56" s="264" t="s">
        <v>772</v>
      </c>
      <c r="D56" s="264" t="s">
        <v>574</v>
      </c>
      <c r="E56" s="264">
        <v>105</v>
      </c>
      <c r="F56" s="264">
        <v>16.033000000000001</v>
      </c>
      <c r="G56" s="4"/>
    </row>
    <row r="57" spans="1:7" x14ac:dyDescent="0.25">
      <c r="A57" s="264">
        <v>20676</v>
      </c>
      <c r="B57" s="264" t="s">
        <v>971</v>
      </c>
      <c r="C57" s="264" t="s">
        <v>973</v>
      </c>
      <c r="D57" s="264" t="s">
        <v>653</v>
      </c>
      <c r="E57" s="264">
        <v>116</v>
      </c>
      <c r="F57" s="264">
        <v>15.968999999999999</v>
      </c>
      <c r="G57" s="4"/>
    </row>
    <row r="58" spans="1:7" x14ac:dyDescent="0.25">
      <c r="A58" s="264">
        <v>18106</v>
      </c>
      <c r="B58" s="264" t="s">
        <v>844</v>
      </c>
      <c r="C58" s="264" t="s">
        <v>845</v>
      </c>
      <c r="D58" s="264" t="s">
        <v>653</v>
      </c>
      <c r="E58" s="264">
        <v>117</v>
      </c>
      <c r="F58" s="264">
        <v>15.843999999999999</v>
      </c>
      <c r="G58" s="4"/>
    </row>
    <row r="59" spans="1:7" x14ac:dyDescent="0.25">
      <c r="A59" s="264">
        <v>17052</v>
      </c>
      <c r="B59" s="264" t="s">
        <v>1528</v>
      </c>
      <c r="C59" s="264" t="s">
        <v>580</v>
      </c>
      <c r="D59" s="264" t="s">
        <v>574</v>
      </c>
      <c r="E59" s="264">
        <v>131</v>
      </c>
      <c r="F59" s="264">
        <v>15.125999999999999</v>
      </c>
      <c r="G59" s="4"/>
    </row>
    <row r="60" spans="1:7" x14ac:dyDescent="0.25">
      <c r="A60" s="264">
        <v>20505</v>
      </c>
      <c r="B60" s="264" t="s">
        <v>1522</v>
      </c>
      <c r="C60" s="264" t="s">
        <v>1515</v>
      </c>
      <c r="D60" s="264" t="s">
        <v>526</v>
      </c>
      <c r="E60" s="264">
        <v>156</v>
      </c>
      <c r="F60" s="264">
        <v>15.032</v>
      </c>
      <c r="G60" s="4"/>
    </row>
    <row r="61" spans="1:7" x14ac:dyDescent="0.25">
      <c r="A61" s="264">
        <v>21805</v>
      </c>
      <c r="B61" s="264" t="s">
        <v>1354</v>
      </c>
      <c r="C61" s="264" t="s">
        <v>683</v>
      </c>
      <c r="D61" s="264" t="s">
        <v>535</v>
      </c>
      <c r="E61" s="264">
        <v>173</v>
      </c>
      <c r="F61" s="264">
        <v>13.939</v>
      </c>
      <c r="G61" s="4"/>
    </row>
    <row r="62" spans="1:7" x14ac:dyDescent="0.25">
      <c r="A62" s="264">
        <v>19013</v>
      </c>
      <c r="B62" s="264" t="s">
        <v>1050</v>
      </c>
      <c r="C62" s="264" t="s">
        <v>599</v>
      </c>
      <c r="D62" s="264" t="s">
        <v>535</v>
      </c>
      <c r="E62" s="264">
        <v>172</v>
      </c>
      <c r="F62" s="264">
        <v>13.939</v>
      </c>
      <c r="G62" s="4"/>
    </row>
    <row r="63" spans="1:7" x14ac:dyDescent="0.25">
      <c r="A63" s="264">
        <v>19025</v>
      </c>
      <c r="B63" s="264" t="s">
        <v>1201</v>
      </c>
      <c r="C63" s="264" t="s">
        <v>648</v>
      </c>
      <c r="D63" s="264" t="s">
        <v>581</v>
      </c>
      <c r="E63" s="264">
        <v>103</v>
      </c>
      <c r="F63" s="264">
        <v>13.711</v>
      </c>
      <c r="G63" s="4"/>
    </row>
    <row r="64" spans="1:7" x14ac:dyDescent="0.25">
      <c r="A64" s="264">
        <v>20532</v>
      </c>
      <c r="B64" s="264" t="s">
        <v>1142</v>
      </c>
      <c r="C64" s="264" t="s">
        <v>1143</v>
      </c>
      <c r="D64" s="264" t="s">
        <v>728</v>
      </c>
      <c r="E64" s="264">
        <v>166</v>
      </c>
      <c r="F64" s="264">
        <v>13.502000000000001</v>
      </c>
      <c r="G64" s="4"/>
    </row>
    <row r="65" spans="1:7" x14ac:dyDescent="0.25">
      <c r="A65" s="264">
        <v>25011</v>
      </c>
      <c r="B65" s="264" t="s">
        <v>1010</v>
      </c>
      <c r="C65" s="264" t="s">
        <v>600</v>
      </c>
      <c r="D65" s="264" t="s">
        <v>675</v>
      </c>
      <c r="E65" s="264">
        <v>123</v>
      </c>
      <c r="F65" s="264">
        <v>13.284000000000001</v>
      </c>
      <c r="G65" s="4"/>
    </row>
    <row r="66" spans="1:7" x14ac:dyDescent="0.25">
      <c r="A66" s="264">
        <v>14055</v>
      </c>
      <c r="B66" s="264" t="s">
        <v>1423</v>
      </c>
      <c r="C66" s="264" t="s">
        <v>618</v>
      </c>
      <c r="D66" s="264" t="s">
        <v>829</v>
      </c>
      <c r="E66" s="264">
        <v>129</v>
      </c>
      <c r="F66" s="264">
        <v>12.962</v>
      </c>
      <c r="G66" s="4"/>
    </row>
    <row r="67" spans="1:7" x14ac:dyDescent="0.25">
      <c r="A67" s="264">
        <v>20534</v>
      </c>
      <c r="B67" s="264" t="s">
        <v>1512</v>
      </c>
      <c r="C67" s="264" t="s">
        <v>888</v>
      </c>
      <c r="D67" s="264" t="s">
        <v>728</v>
      </c>
      <c r="E67" s="264">
        <v>165</v>
      </c>
      <c r="F67" s="264">
        <v>12.4</v>
      </c>
      <c r="G67" s="4"/>
    </row>
    <row r="68" spans="1:7" x14ac:dyDescent="0.25">
      <c r="A68" s="264">
        <v>21025</v>
      </c>
      <c r="B68" s="264" t="s">
        <v>1776</v>
      </c>
      <c r="C68" s="264" t="s">
        <v>680</v>
      </c>
      <c r="D68" s="264" t="s">
        <v>728</v>
      </c>
      <c r="E68" s="264">
        <v>189</v>
      </c>
      <c r="F68" s="264">
        <v>11.831</v>
      </c>
      <c r="G68" s="4"/>
    </row>
    <row r="69" spans="1:7" x14ac:dyDescent="0.25">
      <c r="A69" s="264">
        <v>15023</v>
      </c>
      <c r="B69" s="264" t="s">
        <v>1346</v>
      </c>
      <c r="C69" s="264" t="s">
        <v>772</v>
      </c>
      <c r="D69" s="264" t="s">
        <v>745</v>
      </c>
      <c r="E69" s="264">
        <v>148</v>
      </c>
      <c r="F69" s="264">
        <v>11.744</v>
      </c>
      <c r="G69" s="4"/>
    </row>
    <row r="70" spans="1:7" x14ac:dyDescent="0.25">
      <c r="A70" s="264">
        <v>21026</v>
      </c>
      <c r="B70" s="264" t="s">
        <v>1777</v>
      </c>
      <c r="C70" s="264" t="s">
        <v>977</v>
      </c>
      <c r="D70" s="264" t="s">
        <v>728</v>
      </c>
      <c r="E70" s="264">
        <v>196</v>
      </c>
      <c r="F70" s="264">
        <v>11.566000000000001</v>
      </c>
      <c r="G70" s="4"/>
    </row>
    <row r="71" spans="1:7" x14ac:dyDescent="0.25">
      <c r="A71" s="264">
        <v>20533</v>
      </c>
      <c r="B71" s="264" t="s">
        <v>1014</v>
      </c>
      <c r="C71" s="264" t="s">
        <v>636</v>
      </c>
      <c r="D71" s="264" t="s">
        <v>728</v>
      </c>
      <c r="E71" s="264">
        <v>169</v>
      </c>
      <c r="F71" s="264">
        <v>11.125999999999999</v>
      </c>
      <c r="G71" s="4"/>
    </row>
    <row r="72" spans="1:7" x14ac:dyDescent="0.25">
      <c r="A72" s="264">
        <v>11031</v>
      </c>
      <c r="B72" s="264" t="s">
        <v>1549</v>
      </c>
      <c r="C72" s="264" t="s">
        <v>582</v>
      </c>
      <c r="D72" s="264" t="s">
        <v>634</v>
      </c>
      <c r="E72" s="264">
        <v>139</v>
      </c>
      <c r="F72" s="264">
        <v>10.938000000000001</v>
      </c>
      <c r="G72" s="4"/>
    </row>
    <row r="73" spans="1:7" x14ac:dyDescent="0.25">
      <c r="A73" s="264">
        <v>10159</v>
      </c>
      <c r="B73" s="264" t="s">
        <v>1476</v>
      </c>
      <c r="C73" s="264" t="s">
        <v>700</v>
      </c>
      <c r="D73" s="264" t="s">
        <v>902</v>
      </c>
      <c r="E73" s="264">
        <v>195</v>
      </c>
      <c r="F73" s="264">
        <v>8.9700000000000006</v>
      </c>
      <c r="G73" s="4"/>
    </row>
    <row r="74" spans="1:7" x14ac:dyDescent="0.25">
      <c r="A74" s="264">
        <v>21836</v>
      </c>
      <c r="B74" s="264" t="s">
        <v>1311</v>
      </c>
      <c r="C74" s="264" t="s">
        <v>600</v>
      </c>
      <c r="D74" s="264" t="s">
        <v>745</v>
      </c>
      <c r="E74" s="264">
        <v>226</v>
      </c>
      <c r="F74" s="264">
        <v>8.5</v>
      </c>
      <c r="G74" s="4"/>
    </row>
    <row r="75" spans="1:7" x14ac:dyDescent="0.25">
      <c r="A75" s="264">
        <v>28001</v>
      </c>
      <c r="B75" s="264" t="s">
        <v>1312</v>
      </c>
      <c r="C75" s="264" t="s">
        <v>984</v>
      </c>
      <c r="D75" s="264" t="s">
        <v>745</v>
      </c>
      <c r="E75" s="264">
        <v>230</v>
      </c>
      <c r="F75" s="264">
        <v>7.8129999999999997</v>
      </c>
      <c r="G75" s="4"/>
    </row>
    <row r="76" spans="1:7" x14ac:dyDescent="0.25">
      <c r="A76" s="264">
        <v>29009</v>
      </c>
      <c r="B76" s="264" t="s">
        <v>1337</v>
      </c>
      <c r="C76" s="264" t="s">
        <v>849</v>
      </c>
      <c r="D76" s="264" t="s">
        <v>535</v>
      </c>
      <c r="E76" s="264">
        <v>236</v>
      </c>
      <c r="F76" s="264">
        <v>7.75</v>
      </c>
      <c r="G76" s="4"/>
    </row>
    <row r="77" spans="1:7" x14ac:dyDescent="0.25">
      <c r="A77" s="264">
        <v>18042</v>
      </c>
      <c r="B77" s="264" t="s">
        <v>1369</v>
      </c>
      <c r="C77" s="264" t="s">
        <v>1370</v>
      </c>
      <c r="D77" s="264" t="s">
        <v>653</v>
      </c>
      <c r="E77" s="264">
        <v>220</v>
      </c>
      <c r="F77" s="264">
        <v>7.649</v>
      </c>
      <c r="G77" s="4"/>
    </row>
    <row r="78" spans="1:7" x14ac:dyDescent="0.25">
      <c r="A78" s="264">
        <v>25002</v>
      </c>
      <c r="B78" s="264" t="s">
        <v>915</v>
      </c>
      <c r="C78" s="264" t="s">
        <v>819</v>
      </c>
      <c r="D78" s="264" t="s">
        <v>745</v>
      </c>
      <c r="E78" s="264">
        <v>171</v>
      </c>
      <c r="F78" s="264">
        <v>7.5949999999999998</v>
      </c>
      <c r="G78" s="4"/>
    </row>
    <row r="79" spans="1:7" x14ac:dyDescent="0.25">
      <c r="A79" s="264">
        <v>21075</v>
      </c>
      <c r="B79" s="264" t="s">
        <v>1770</v>
      </c>
      <c r="C79" s="264" t="s">
        <v>1771</v>
      </c>
      <c r="D79" s="264" t="s">
        <v>574</v>
      </c>
      <c r="E79" s="264">
        <v>255</v>
      </c>
      <c r="F79" s="264">
        <v>7.282</v>
      </c>
      <c r="G79" s="4"/>
    </row>
    <row r="80" spans="1:7" x14ac:dyDescent="0.25">
      <c r="A80" s="264">
        <v>10034</v>
      </c>
      <c r="B80" s="264" t="s">
        <v>828</v>
      </c>
      <c r="C80" s="264" t="s">
        <v>596</v>
      </c>
      <c r="D80" s="264" t="s">
        <v>829</v>
      </c>
      <c r="E80" s="264">
        <v>241</v>
      </c>
      <c r="F80" s="264">
        <v>5.524</v>
      </c>
      <c r="G80" s="4"/>
    </row>
    <row r="81" spans="1:7" x14ac:dyDescent="0.25">
      <c r="A81" s="264">
        <v>21028</v>
      </c>
      <c r="B81" s="264" t="s">
        <v>1779</v>
      </c>
      <c r="C81" s="264" t="s">
        <v>632</v>
      </c>
      <c r="D81" s="264" t="s">
        <v>728</v>
      </c>
      <c r="E81" s="264">
        <v>277</v>
      </c>
      <c r="F81" s="264">
        <v>5.5010000000000003</v>
      </c>
      <c r="G81" s="4"/>
    </row>
    <row r="82" spans="1:7" x14ac:dyDescent="0.25">
      <c r="A82" s="264">
        <v>10071</v>
      </c>
      <c r="B82" s="264" t="s">
        <v>1177</v>
      </c>
      <c r="C82" s="264" t="s">
        <v>643</v>
      </c>
      <c r="D82" s="264" t="s">
        <v>653</v>
      </c>
      <c r="E82" s="264">
        <v>376</v>
      </c>
      <c r="F82" s="264">
        <v>1.6879999999999999</v>
      </c>
      <c r="G82" s="4"/>
    </row>
    <row r="83" spans="1:7" x14ac:dyDescent="0.25">
      <c r="A83" s="264">
        <v>99540</v>
      </c>
      <c r="B83" s="264" t="s">
        <v>1145</v>
      </c>
      <c r="C83" s="264" t="s">
        <v>991</v>
      </c>
      <c r="D83" s="264" t="s">
        <v>745</v>
      </c>
      <c r="E83" s="264">
        <v>532</v>
      </c>
      <c r="F83" s="264">
        <v>0.53100000000000003</v>
      </c>
      <c r="G83" s="4"/>
    </row>
    <row r="84" spans="1:7" x14ac:dyDescent="0.25">
      <c r="A84" s="264">
        <v>99539</v>
      </c>
      <c r="B84" s="264" t="s">
        <v>1145</v>
      </c>
      <c r="C84" s="264" t="s">
        <v>1146</v>
      </c>
      <c r="D84" s="264" t="s">
        <v>745</v>
      </c>
      <c r="E84" s="264">
        <v>531</v>
      </c>
      <c r="F84" s="264">
        <v>0.53100000000000003</v>
      </c>
      <c r="G84" s="4"/>
    </row>
    <row r="85" spans="1:7" x14ac:dyDescent="0.25">
      <c r="A85" s="264" t="s">
        <v>1999</v>
      </c>
      <c r="B85" s="264" t="s">
        <v>1990</v>
      </c>
      <c r="C85" s="264" t="s">
        <v>405</v>
      </c>
      <c r="D85" s="264" t="s">
        <v>405</v>
      </c>
      <c r="E85" s="264">
        <v>9999</v>
      </c>
      <c r="F85" s="264">
        <v>0</v>
      </c>
      <c r="G85" s="4"/>
    </row>
    <row r="86" spans="1:7" x14ac:dyDescent="0.25">
      <c r="A86" s="264" t="s">
        <v>1999</v>
      </c>
      <c r="B86" s="264" t="s">
        <v>1993</v>
      </c>
      <c r="C86" s="264" t="s">
        <v>405</v>
      </c>
      <c r="D86" s="264" t="s">
        <v>405</v>
      </c>
      <c r="E86" s="264">
        <v>9999</v>
      </c>
      <c r="F86" s="264">
        <v>0</v>
      </c>
      <c r="G86" s="4"/>
    </row>
    <row r="87" spans="1:7" x14ac:dyDescent="0.25">
      <c r="A87" s="264" t="s">
        <v>1999</v>
      </c>
      <c r="B87" s="264" t="s">
        <v>1988</v>
      </c>
      <c r="C87" s="264" t="s">
        <v>405</v>
      </c>
      <c r="D87" s="264" t="s">
        <v>405</v>
      </c>
      <c r="E87" s="264">
        <v>9999</v>
      </c>
      <c r="F87" s="264">
        <v>0</v>
      </c>
      <c r="G87" s="4"/>
    </row>
    <row r="88" spans="1:7" x14ac:dyDescent="0.25">
      <c r="A88" s="264" t="s">
        <v>1999</v>
      </c>
      <c r="B88" s="264" t="s">
        <v>1985</v>
      </c>
      <c r="C88" s="264" t="s">
        <v>405</v>
      </c>
      <c r="D88" s="264" t="s">
        <v>405</v>
      </c>
      <c r="E88" s="264">
        <v>9999</v>
      </c>
      <c r="F88" s="264">
        <v>0</v>
      </c>
      <c r="G88" s="4"/>
    </row>
    <row r="89" spans="1:7" x14ac:dyDescent="0.25">
      <c r="A89" s="264" t="s">
        <v>1999</v>
      </c>
      <c r="B89" s="264" t="s">
        <v>1989</v>
      </c>
      <c r="C89" s="264" t="s">
        <v>405</v>
      </c>
      <c r="D89" s="264" t="s">
        <v>405</v>
      </c>
      <c r="E89" s="264">
        <v>9999</v>
      </c>
      <c r="F89" s="264">
        <v>0</v>
      </c>
      <c r="G89" s="4"/>
    </row>
    <row r="90" spans="1:7" x14ac:dyDescent="0.25">
      <c r="A90" s="264" t="s">
        <v>1999</v>
      </c>
      <c r="B90" s="264" t="s">
        <v>1986</v>
      </c>
      <c r="C90" s="264" t="s">
        <v>405</v>
      </c>
      <c r="D90" s="264" t="s">
        <v>405</v>
      </c>
      <c r="E90" s="264">
        <v>9999</v>
      </c>
      <c r="F90" s="264">
        <v>0</v>
      </c>
      <c r="G90" s="4"/>
    </row>
    <row r="91" spans="1:7" x14ac:dyDescent="0.25">
      <c r="A91" s="264" t="s">
        <v>1999</v>
      </c>
      <c r="B91" s="264" t="s">
        <v>1987</v>
      </c>
      <c r="C91" s="264" t="s">
        <v>405</v>
      </c>
      <c r="D91" s="264" t="s">
        <v>405</v>
      </c>
      <c r="E91" s="264">
        <v>9999</v>
      </c>
      <c r="F91" s="264">
        <v>0</v>
      </c>
      <c r="G91" s="4"/>
    </row>
    <row r="92" spans="1:7" x14ac:dyDescent="0.25">
      <c r="A92" s="264" t="s">
        <v>1999</v>
      </c>
      <c r="B92" s="264" t="s">
        <v>405</v>
      </c>
      <c r="C92" s="264" t="s">
        <v>405</v>
      </c>
      <c r="D92" s="264" t="s">
        <v>405</v>
      </c>
      <c r="E92" s="264">
        <v>9999</v>
      </c>
      <c r="F92" s="264">
        <v>0</v>
      </c>
      <c r="G92" s="4"/>
    </row>
    <row r="93" spans="1:7" x14ac:dyDescent="0.25">
      <c r="A93" s="264" t="s">
        <v>1999</v>
      </c>
      <c r="B93" s="264" t="s">
        <v>405</v>
      </c>
      <c r="C93" s="264" t="s">
        <v>405</v>
      </c>
      <c r="D93" s="264" t="s">
        <v>405</v>
      </c>
      <c r="E93" s="264">
        <v>9999</v>
      </c>
      <c r="F93" s="264">
        <v>0</v>
      </c>
      <c r="G93" s="4"/>
    </row>
    <row r="94" spans="1:7" x14ac:dyDescent="0.25">
      <c r="A94" s="264" t="s">
        <v>1999</v>
      </c>
      <c r="B94" s="264" t="s">
        <v>405</v>
      </c>
      <c r="C94" s="264" t="s">
        <v>405</v>
      </c>
      <c r="D94" s="264" t="s">
        <v>405</v>
      </c>
      <c r="E94" s="264">
        <v>9999</v>
      </c>
      <c r="F94" s="264">
        <v>0</v>
      </c>
      <c r="G94" s="4"/>
    </row>
    <row r="95" spans="1:7" x14ac:dyDescent="0.25">
      <c r="A95" s="264" t="s">
        <v>1999</v>
      </c>
      <c r="B95" s="264" t="s">
        <v>405</v>
      </c>
      <c r="C95" s="264" t="s">
        <v>405</v>
      </c>
      <c r="D95" s="264" t="s">
        <v>405</v>
      </c>
      <c r="E95" s="264">
        <v>9999</v>
      </c>
      <c r="F95" s="264">
        <v>0</v>
      </c>
      <c r="G95" s="4"/>
    </row>
    <row r="96" spans="1:7" x14ac:dyDescent="0.25">
      <c r="A96" s="264" t="s">
        <v>1999</v>
      </c>
      <c r="B96" s="264" t="s">
        <v>405</v>
      </c>
      <c r="C96" s="264" t="s">
        <v>405</v>
      </c>
      <c r="D96" s="264" t="s">
        <v>405</v>
      </c>
      <c r="E96" s="264">
        <v>9999</v>
      </c>
      <c r="F96" s="264">
        <v>0</v>
      </c>
      <c r="G96" s="4"/>
    </row>
    <row r="97" spans="1:7" x14ac:dyDescent="0.25">
      <c r="A97" s="264" t="s">
        <v>1999</v>
      </c>
      <c r="B97" s="264" t="s">
        <v>405</v>
      </c>
      <c r="C97" s="264" t="s">
        <v>405</v>
      </c>
      <c r="D97" s="264" t="s">
        <v>405</v>
      </c>
      <c r="E97" s="264">
        <v>9999</v>
      </c>
      <c r="F97" s="264">
        <v>0</v>
      </c>
      <c r="G97" s="4"/>
    </row>
    <row r="98" spans="1:7" x14ac:dyDescent="0.25">
      <c r="A98" s="264" t="s">
        <v>1999</v>
      </c>
      <c r="B98" s="264" t="s">
        <v>405</v>
      </c>
      <c r="C98" s="264" t="s">
        <v>405</v>
      </c>
      <c r="D98" s="264" t="s">
        <v>405</v>
      </c>
      <c r="E98" s="264">
        <v>9999</v>
      </c>
      <c r="F98" s="264">
        <v>0</v>
      </c>
      <c r="G98" s="4"/>
    </row>
    <row r="99" spans="1:7" x14ac:dyDescent="0.25">
      <c r="A99" s="264" t="s">
        <v>1999</v>
      </c>
      <c r="B99" s="264" t="s">
        <v>405</v>
      </c>
      <c r="C99" s="264" t="s">
        <v>405</v>
      </c>
      <c r="D99" s="264" t="s">
        <v>405</v>
      </c>
      <c r="E99" s="264">
        <v>9999</v>
      </c>
      <c r="F99" s="264">
        <v>0</v>
      </c>
      <c r="G99" s="4"/>
    </row>
    <row r="100" spans="1:7" x14ac:dyDescent="0.25">
      <c r="A100" s="264" t="s">
        <v>1999</v>
      </c>
      <c r="B100" s="264" t="s">
        <v>405</v>
      </c>
      <c r="C100" s="264" t="s">
        <v>405</v>
      </c>
      <c r="D100" s="264" t="s">
        <v>405</v>
      </c>
      <c r="E100" s="264">
        <v>9999</v>
      </c>
      <c r="F100" s="264">
        <v>0</v>
      </c>
      <c r="G100" s="4"/>
    </row>
    <row r="101" spans="1:7" x14ac:dyDescent="0.25">
      <c r="A101" s="264" t="s">
        <v>1999</v>
      </c>
      <c r="B101" s="264" t="s">
        <v>405</v>
      </c>
      <c r="C101" s="264" t="s">
        <v>405</v>
      </c>
      <c r="D101" s="264" t="s">
        <v>405</v>
      </c>
      <c r="E101" s="264">
        <v>9999</v>
      </c>
      <c r="F101" s="264">
        <v>0</v>
      </c>
      <c r="G101" s="4"/>
    </row>
    <row r="102" spans="1:7" x14ac:dyDescent="0.25">
      <c r="A102" s="264" t="s">
        <v>1999</v>
      </c>
      <c r="B102" s="264" t="s">
        <v>405</v>
      </c>
      <c r="C102" s="264" t="s">
        <v>405</v>
      </c>
      <c r="D102" s="264" t="s">
        <v>405</v>
      </c>
      <c r="E102" s="264">
        <v>9999</v>
      </c>
      <c r="F102" s="264">
        <v>0</v>
      </c>
      <c r="G102" s="4"/>
    </row>
    <row r="103" spans="1:7" x14ac:dyDescent="0.25">
      <c r="A103" s="264" t="s">
        <v>1999</v>
      </c>
      <c r="B103" s="264" t="s">
        <v>405</v>
      </c>
      <c r="C103" s="264" t="s">
        <v>405</v>
      </c>
      <c r="D103" s="264" t="s">
        <v>405</v>
      </c>
      <c r="E103" s="264">
        <v>9999</v>
      </c>
      <c r="F103" s="264">
        <v>0</v>
      </c>
      <c r="G103" s="4"/>
    </row>
    <row r="104" spans="1:7" x14ac:dyDescent="0.25">
      <c r="A104" s="264" t="s">
        <v>1999</v>
      </c>
      <c r="B104" s="264" t="s">
        <v>405</v>
      </c>
      <c r="C104" s="264" t="s">
        <v>405</v>
      </c>
      <c r="D104" s="264" t="s">
        <v>405</v>
      </c>
      <c r="E104" s="264">
        <v>9999</v>
      </c>
      <c r="F104" s="264">
        <v>0</v>
      </c>
      <c r="G104" s="4"/>
    </row>
    <row r="105" spans="1:7" x14ac:dyDescent="0.25">
      <c r="A105" s="264" t="s">
        <v>1999</v>
      </c>
      <c r="B105" s="264" t="s">
        <v>405</v>
      </c>
      <c r="C105" s="264" t="s">
        <v>405</v>
      </c>
      <c r="D105" s="264" t="s">
        <v>405</v>
      </c>
      <c r="E105" s="264">
        <v>9999</v>
      </c>
      <c r="F105" s="264">
        <v>0</v>
      </c>
      <c r="G105" s="4"/>
    </row>
    <row r="106" spans="1:7" x14ac:dyDescent="0.25">
      <c r="A106" s="264" t="s">
        <v>1999</v>
      </c>
      <c r="B106" s="264" t="s">
        <v>405</v>
      </c>
      <c r="C106" s="264" t="s">
        <v>405</v>
      </c>
      <c r="D106" s="264" t="s">
        <v>405</v>
      </c>
      <c r="E106" s="264">
        <v>9999</v>
      </c>
      <c r="F106" s="264">
        <v>0</v>
      </c>
      <c r="G106" s="4"/>
    </row>
    <row r="107" spans="1:7" x14ac:dyDescent="0.25">
      <c r="A107" s="264" t="s">
        <v>1999</v>
      </c>
      <c r="B107" s="264" t="s">
        <v>405</v>
      </c>
      <c r="C107" s="264" t="s">
        <v>405</v>
      </c>
      <c r="D107" s="264" t="s">
        <v>405</v>
      </c>
      <c r="E107" s="264">
        <v>9999</v>
      </c>
      <c r="F107" s="264">
        <v>0</v>
      </c>
      <c r="G107" s="4"/>
    </row>
    <row r="108" spans="1:7" x14ac:dyDescent="0.25">
      <c r="A108" s="264" t="s">
        <v>1999</v>
      </c>
      <c r="B108" s="264" t="s">
        <v>405</v>
      </c>
      <c r="C108" s="264" t="s">
        <v>405</v>
      </c>
      <c r="D108" s="264" t="s">
        <v>405</v>
      </c>
      <c r="E108" s="264">
        <v>9999</v>
      </c>
      <c r="F108" s="264">
        <v>0</v>
      </c>
      <c r="G108" s="4"/>
    </row>
    <row r="109" spans="1:7" x14ac:dyDescent="0.25">
      <c r="A109" s="264" t="s">
        <v>1999</v>
      </c>
      <c r="B109" s="264" t="s">
        <v>405</v>
      </c>
      <c r="C109" s="264" t="s">
        <v>405</v>
      </c>
      <c r="D109" s="264" t="s">
        <v>405</v>
      </c>
      <c r="E109" s="264">
        <v>9999</v>
      </c>
      <c r="F109" s="264">
        <v>0</v>
      </c>
      <c r="G109" s="4"/>
    </row>
    <row r="110" spans="1:7" x14ac:dyDescent="0.25">
      <c r="A110" s="264" t="s">
        <v>1999</v>
      </c>
      <c r="B110" s="264" t="s">
        <v>405</v>
      </c>
      <c r="C110" s="264" t="s">
        <v>405</v>
      </c>
      <c r="D110" s="264" t="s">
        <v>405</v>
      </c>
      <c r="E110" s="264">
        <v>9999</v>
      </c>
      <c r="F110" s="264">
        <v>0</v>
      </c>
      <c r="G110" s="4"/>
    </row>
    <row r="111" spans="1:7" x14ac:dyDescent="0.25">
      <c r="A111" s="264" t="s">
        <v>1999</v>
      </c>
      <c r="B111" s="264" t="s">
        <v>405</v>
      </c>
      <c r="C111" s="264" t="s">
        <v>405</v>
      </c>
      <c r="D111" s="264" t="s">
        <v>405</v>
      </c>
      <c r="E111" s="264">
        <v>9999</v>
      </c>
      <c r="F111" s="264">
        <v>0</v>
      </c>
      <c r="G111" s="4"/>
    </row>
    <row r="112" spans="1:7" x14ac:dyDescent="0.25">
      <c r="A112" s="264" t="s">
        <v>1999</v>
      </c>
      <c r="B112" s="264" t="s">
        <v>405</v>
      </c>
      <c r="C112" s="264" t="s">
        <v>405</v>
      </c>
      <c r="D112" s="264" t="s">
        <v>405</v>
      </c>
      <c r="E112" s="264">
        <v>9999</v>
      </c>
      <c r="F112" s="264">
        <v>0</v>
      </c>
      <c r="G112" s="4"/>
    </row>
    <row r="113" spans="1:7" x14ac:dyDescent="0.25">
      <c r="A113" s="264" t="s">
        <v>1999</v>
      </c>
      <c r="B113" s="264" t="s">
        <v>405</v>
      </c>
      <c r="C113" s="264" t="s">
        <v>405</v>
      </c>
      <c r="D113" s="264" t="s">
        <v>405</v>
      </c>
      <c r="E113" s="264">
        <v>9999</v>
      </c>
      <c r="F113" s="264">
        <v>0</v>
      </c>
      <c r="G113" s="4"/>
    </row>
    <row r="114" spans="1:7" x14ac:dyDescent="0.25">
      <c r="A114" s="264" t="s">
        <v>1999</v>
      </c>
      <c r="B114" s="264" t="s">
        <v>405</v>
      </c>
      <c r="C114" s="264" t="s">
        <v>405</v>
      </c>
      <c r="D114" s="264" t="s">
        <v>405</v>
      </c>
      <c r="E114" s="264">
        <v>9999</v>
      </c>
      <c r="F114" s="264">
        <v>0</v>
      </c>
      <c r="G114" s="4"/>
    </row>
    <row r="115" spans="1:7" x14ac:dyDescent="0.25">
      <c r="A115" s="264" t="s">
        <v>1999</v>
      </c>
      <c r="B115" s="264" t="s">
        <v>405</v>
      </c>
      <c r="C115" s="264" t="s">
        <v>405</v>
      </c>
      <c r="D115" s="264" t="s">
        <v>405</v>
      </c>
      <c r="E115" s="264">
        <v>9999</v>
      </c>
      <c r="F115" s="264">
        <v>0</v>
      </c>
      <c r="G115" s="4"/>
    </row>
    <row r="116" spans="1:7" x14ac:dyDescent="0.25">
      <c r="A116" s="264" t="s">
        <v>1999</v>
      </c>
      <c r="B116" s="264" t="s">
        <v>405</v>
      </c>
      <c r="C116" s="264" t="s">
        <v>405</v>
      </c>
      <c r="D116" s="264" t="s">
        <v>405</v>
      </c>
      <c r="E116" s="264">
        <v>9999</v>
      </c>
      <c r="F116" s="264">
        <v>0</v>
      </c>
      <c r="G116" s="4"/>
    </row>
    <row r="117" spans="1:7" x14ac:dyDescent="0.25">
      <c r="A117" s="264" t="s">
        <v>1999</v>
      </c>
      <c r="B117" s="264" t="s">
        <v>405</v>
      </c>
      <c r="C117" s="264" t="s">
        <v>405</v>
      </c>
      <c r="D117" s="264" t="s">
        <v>405</v>
      </c>
      <c r="E117" s="264">
        <v>9999</v>
      </c>
      <c r="F117" s="264">
        <v>0</v>
      </c>
      <c r="G117" s="4"/>
    </row>
    <row r="118" spans="1:7" x14ac:dyDescent="0.25">
      <c r="A118" s="264" t="s">
        <v>1999</v>
      </c>
      <c r="B118" s="264" t="s">
        <v>405</v>
      </c>
      <c r="C118" s="264" t="s">
        <v>405</v>
      </c>
      <c r="D118" s="264" t="s">
        <v>405</v>
      </c>
      <c r="E118" s="264">
        <v>9999</v>
      </c>
      <c r="F118" s="264">
        <v>0</v>
      </c>
      <c r="G118" s="4"/>
    </row>
    <row r="119" spans="1:7" x14ac:dyDescent="0.25">
      <c r="A119" s="264" t="s">
        <v>1999</v>
      </c>
      <c r="B119" s="264" t="s">
        <v>405</v>
      </c>
      <c r="C119" s="264" t="s">
        <v>405</v>
      </c>
      <c r="D119" s="264" t="s">
        <v>405</v>
      </c>
      <c r="E119" s="264">
        <v>9999</v>
      </c>
      <c r="F119" s="264">
        <v>0</v>
      </c>
      <c r="G119" s="4"/>
    </row>
    <row r="120" spans="1:7" x14ac:dyDescent="0.25">
      <c r="A120" s="264" t="s">
        <v>1999</v>
      </c>
      <c r="B120" s="264" t="s">
        <v>405</v>
      </c>
      <c r="C120" s="264" t="s">
        <v>405</v>
      </c>
      <c r="D120" s="264" t="s">
        <v>405</v>
      </c>
      <c r="E120" s="264">
        <v>9999</v>
      </c>
      <c r="F120" s="264">
        <v>0</v>
      </c>
      <c r="G120" s="4"/>
    </row>
    <row r="121" spans="1:7" x14ac:dyDescent="0.25">
      <c r="A121" s="264" t="s">
        <v>1999</v>
      </c>
      <c r="B121" s="264" t="s">
        <v>405</v>
      </c>
      <c r="C121" s="264" t="s">
        <v>405</v>
      </c>
      <c r="D121" s="264" t="s">
        <v>405</v>
      </c>
      <c r="E121" s="264">
        <v>9999</v>
      </c>
      <c r="F121" s="264">
        <v>0</v>
      </c>
      <c r="G121" s="4"/>
    </row>
    <row r="122" spans="1:7" x14ac:dyDescent="0.25">
      <c r="A122" s="264" t="s">
        <v>1999</v>
      </c>
      <c r="B122" s="264" t="s">
        <v>405</v>
      </c>
      <c r="C122" s="264" t="s">
        <v>405</v>
      </c>
      <c r="D122" s="264" t="s">
        <v>405</v>
      </c>
      <c r="E122" s="264">
        <v>9999</v>
      </c>
      <c r="F122" s="264">
        <v>0</v>
      </c>
      <c r="G122" s="4"/>
    </row>
    <row r="123" spans="1:7" x14ac:dyDescent="0.25">
      <c r="A123" s="264" t="s">
        <v>1999</v>
      </c>
      <c r="B123" s="264" t="s">
        <v>405</v>
      </c>
      <c r="C123" s="264" t="s">
        <v>405</v>
      </c>
      <c r="D123" s="264" t="s">
        <v>405</v>
      </c>
      <c r="E123" s="264">
        <v>9999</v>
      </c>
      <c r="F123" s="264">
        <v>0</v>
      </c>
      <c r="G123" s="4"/>
    </row>
    <row r="124" spans="1:7" x14ac:dyDescent="0.25">
      <c r="A124" s="264" t="s">
        <v>1999</v>
      </c>
      <c r="B124" s="264" t="s">
        <v>405</v>
      </c>
      <c r="C124" s="264" t="s">
        <v>405</v>
      </c>
      <c r="D124" s="264" t="s">
        <v>405</v>
      </c>
      <c r="E124" s="264">
        <v>9999</v>
      </c>
      <c r="F124" s="264">
        <v>0</v>
      </c>
      <c r="G124" s="4"/>
    </row>
    <row r="125" spans="1:7" x14ac:dyDescent="0.25">
      <c r="A125" s="264" t="s">
        <v>1999</v>
      </c>
      <c r="B125" s="264" t="s">
        <v>405</v>
      </c>
      <c r="C125" s="264" t="s">
        <v>405</v>
      </c>
      <c r="D125" s="264" t="s">
        <v>405</v>
      </c>
      <c r="E125" s="264">
        <v>9999</v>
      </c>
      <c r="F125" s="264">
        <v>0</v>
      </c>
      <c r="G125" s="4"/>
    </row>
    <row r="126" spans="1:7" x14ac:dyDescent="0.25">
      <c r="A126" s="264" t="s">
        <v>1999</v>
      </c>
      <c r="B126" s="264" t="s">
        <v>405</v>
      </c>
      <c r="C126" s="264" t="s">
        <v>405</v>
      </c>
      <c r="D126" s="264" t="s">
        <v>405</v>
      </c>
      <c r="E126" s="264">
        <v>9999</v>
      </c>
      <c r="F126" s="264">
        <v>0</v>
      </c>
      <c r="G126" s="4"/>
    </row>
    <row r="127" spans="1:7" x14ac:dyDescent="0.25">
      <c r="A127" s="264" t="s">
        <v>1999</v>
      </c>
      <c r="B127" s="264" t="s">
        <v>405</v>
      </c>
      <c r="C127" s="264" t="s">
        <v>405</v>
      </c>
      <c r="D127" s="264" t="s">
        <v>405</v>
      </c>
      <c r="E127" s="264">
        <v>9999</v>
      </c>
      <c r="F127" s="264">
        <v>0</v>
      </c>
      <c r="G127" s="4"/>
    </row>
    <row r="128" spans="1:7" x14ac:dyDescent="0.25">
      <c r="A128" s="264" t="s">
        <v>1999</v>
      </c>
      <c r="B128" s="264" t="s">
        <v>405</v>
      </c>
      <c r="C128" s="264" t="s">
        <v>405</v>
      </c>
      <c r="D128" s="264" t="s">
        <v>405</v>
      </c>
      <c r="E128" s="264">
        <v>9999</v>
      </c>
      <c r="F128" s="264">
        <v>0</v>
      </c>
      <c r="G128" s="4"/>
    </row>
    <row r="129" spans="1:7" x14ac:dyDescent="0.25">
      <c r="A129" s="264" t="s">
        <v>1999</v>
      </c>
      <c r="B129" s="264" t="s">
        <v>405</v>
      </c>
      <c r="C129" s="264" t="s">
        <v>405</v>
      </c>
      <c r="D129" s="264" t="s">
        <v>405</v>
      </c>
      <c r="E129" s="264">
        <v>9999</v>
      </c>
      <c r="F129" s="264">
        <v>0</v>
      </c>
      <c r="G129" s="4"/>
    </row>
    <row r="130" spans="1:7" x14ac:dyDescent="0.25">
      <c r="A130" s="264" t="s">
        <v>1999</v>
      </c>
      <c r="B130" s="264" t="s">
        <v>405</v>
      </c>
      <c r="C130" s="264" t="s">
        <v>405</v>
      </c>
      <c r="D130" s="264" t="s">
        <v>405</v>
      </c>
      <c r="E130" s="264">
        <v>9999</v>
      </c>
      <c r="F130" s="264">
        <v>0</v>
      </c>
      <c r="G130" s="4"/>
    </row>
    <row r="131" spans="1:7" x14ac:dyDescent="0.25">
      <c r="A131" s="264" t="s">
        <v>1999</v>
      </c>
      <c r="B131" s="264" t="s">
        <v>405</v>
      </c>
      <c r="C131" s="264" t="s">
        <v>405</v>
      </c>
      <c r="D131" s="264" t="s">
        <v>405</v>
      </c>
      <c r="E131" s="264">
        <v>9999</v>
      </c>
      <c r="F131" s="264">
        <v>0</v>
      </c>
      <c r="G131" s="4"/>
    </row>
    <row r="132" spans="1:7" x14ac:dyDescent="0.25">
      <c r="A132" s="264" t="s">
        <v>1999</v>
      </c>
      <c r="B132" s="264" t="s">
        <v>405</v>
      </c>
      <c r="C132" s="264" t="s">
        <v>405</v>
      </c>
      <c r="D132" s="264" t="s">
        <v>405</v>
      </c>
      <c r="E132" s="264">
        <v>9999</v>
      </c>
      <c r="F132" s="264">
        <v>0</v>
      </c>
      <c r="G132" s="4"/>
    </row>
    <row r="133" spans="1:7" x14ac:dyDescent="0.25">
      <c r="A133" s="264" t="s">
        <v>1999</v>
      </c>
      <c r="B133" s="264" t="s">
        <v>405</v>
      </c>
      <c r="C133" s="264" t="s">
        <v>405</v>
      </c>
      <c r="D133" s="264" t="s">
        <v>405</v>
      </c>
      <c r="E133" s="264">
        <v>9999</v>
      </c>
      <c r="F133" s="264">
        <v>0</v>
      </c>
      <c r="G133" s="4"/>
    </row>
    <row r="134" spans="1:7" x14ac:dyDescent="0.25">
      <c r="A134" s="264" t="s">
        <v>1999</v>
      </c>
      <c r="B134" s="264" t="s">
        <v>405</v>
      </c>
      <c r="C134" s="264" t="s">
        <v>405</v>
      </c>
      <c r="D134" s="264" t="s">
        <v>405</v>
      </c>
      <c r="E134" s="264">
        <v>9999</v>
      </c>
      <c r="F134" s="264">
        <v>0</v>
      </c>
      <c r="G134" s="4"/>
    </row>
    <row r="135" spans="1:7" x14ac:dyDescent="0.25">
      <c r="A135" s="264" t="s">
        <v>1999</v>
      </c>
      <c r="B135" s="264" t="s">
        <v>405</v>
      </c>
      <c r="C135" s="264" t="s">
        <v>405</v>
      </c>
      <c r="D135" s="264" t="s">
        <v>405</v>
      </c>
      <c r="E135" s="264">
        <v>9999</v>
      </c>
      <c r="F135" s="264">
        <v>0</v>
      </c>
      <c r="G135" s="4"/>
    </row>
    <row r="136" spans="1:7" x14ac:dyDescent="0.25">
      <c r="A136" s="264" t="s">
        <v>1999</v>
      </c>
      <c r="B136" s="264" t="s">
        <v>405</v>
      </c>
      <c r="C136" s="264" t="s">
        <v>405</v>
      </c>
      <c r="D136" s="264" t="s">
        <v>405</v>
      </c>
      <c r="E136" s="264">
        <v>9999</v>
      </c>
      <c r="F136" s="264">
        <v>0</v>
      </c>
      <c r="G136" s="4"/>
    </row>
    <row r="137" spans="1:7" x14ac:dyDescent="0.25">
      <c r="A137" s="264" t="s">
        <v>1999</v>
      </c>
      <c r="B137" s="264" t="s">
        <v>405</v>
      </c>
      <c r="C137" s="264" t="s">
        <v>405</v>
      </c>
      <c r="D137" s="264" t="s">
        <v>405</v>
      </c>
      <c r="E137" s="264">
        <v>9999</v>
      </c>
      <c r="F137" s="264">
        <v>0</v>
      </c>
      <c r="G137" s="4"/>
    </row>
    <row r="138" spans="1:7" x14ac:dyDescent="0.25">
      <c r="A138" s="264" t="s">
        <v>1999</v>
      </c>
      <c r="B138" s="264" t="s">
        <v>405</v>
      </c>
      <c r="C138" s="264" t="s">
        <v>405</v>
      </c>
      <c r="D138" s="264" t="s">
        <v>405</v>
      </c>
      <c r="E138" s="264">
        <v>9999</v>
      </c>
      <c r="F138" s="264">
        <v>0</v>
      </c>
      <c r="G138" s="4"/>
    </row>
    <row r="139" spans="1:7" x14ac:dyDescent="0.25">
      <c r="A139" s="264" t="s">
        <v>1999</v>
      </c>
      <c r="B139" s="264" t="s">
        <v>405</v>
      </c>
      <c r="C139" s="264" t="s">
        <v>405</v>
      </c>
      <c r="D139" s="264" t="s">
        <v>405</v>
      </c>
      <c r="E139" s="264">
        <v>9999</v>
      </c>
      <c r="F139" s="264">
        <v>0</v>
      </c>
      <c r="G139" s="4"/>
    </row>
    <row r="140" spans="1:7" x14ac:dyDescent="0.25">
      <c r="A140" s="264" t="s">
        <v>1999</v>
      </c>
      <c r="B140" s="264" t="s">
        <v>405</v>
      </c>
      <c r="C140" s="264" t="s">
        <v>405</v>
      </c>
      <c r="D140" s="264" t="s">
        <v>405</v>
      </c>
      <c r="E140" s="264">
        <v>9999</v>
      </c>
      <c r="F140" s="264">
        <v>0</v>
      </c>
      <c r="G140" s="4"/>
    </row>
    <row r="141" spans="1:7" x14ac:dyDescent="0.25">
      <c r="A141" s="264" t="s">
        <v>1999</v>
      </c>
      <c r="B141" s="264" t="s">
        <v>405</v>
      </c>
      <c r="C141" s="264" t="s">
        <v>405</v>
      </c>
      <c r="D141" s="264" t="s">
        <v>405</v>
      </c>
      <c r="E141" s="264">
        <v>9999</v>
      </c>
      <c r="F141" s="264">
        <v>0</v>
      </c>
      <c r="G141" s="4"/>
    </row>
    <row r="142" spans="1:7" x14ac:dyDescent="0.25">
      <c r="A142" s="264" t="s">
        <v>1999</v>
      </c>
      <c r="B142" s="264" t="s">
        <v>405</v>
      </c>
      <c r="C142" s="264" t="s">
        <v>405</v>
      </c>
      <c r="D142" s="264" t="s">
        <v>405</v>
      </c>
      <c r="E142" s="264">
        <v>9999</v>
      </c>
      <c r="F142" s="264">
        <v>0</v>
      </c>
      <c r="G142" s="4"/>
    </row>
    <row r="143" spans="1:7" x14ac:dyDescent="0.25">
      <c r="A143" s="264" t="s">
        <v>1999</v>
      </c>
      <c r="B143" s="264" t="s">
        <v>405</v>
      </c>
      <c r="C143" s="264" t="s">
        <v>405</v>
      </c>
      <c r="D143" s="264" t="s">
        <v>405</v>
      </c>
      <c r="E143" s="264">
        <v>9999</v>
      </c>
      <c r="F143" s="264">
        <v>0</v>
      </c>
      <c r="G143" s="4"/>
    </row>
    <row r="144" spans="1:7" x14ac:dyDescent="0.25">
      <c r="A144" s="264" t="s">
        <v>1999</v>
      </c>
      <c r="B144" s="264" t="s">
        <v>405</v>
      </c>
      <c r="C144" s="264" t="s">
        <v>405</v>
      </c>
      <c r="D144" s="264" t="s">
        <v>405</v>
      </c>
      <c r="E144" s="264">
        <v>9999</v>
      </c>
      <c r="F144" s="264">
        <v>0</v>
      </c>
      <c r="G144" s="4"/>
    </row>
    <row r="145" spans="1:7" x14ac:dyDescent="0.25">
      <c r="A145" s="264" t="s">
        <v>1999</v>
      </c>
      <c r="B145" s="264" t="s">
        <v>405</v>
      </c>
      <c r="C145" s="264" t="s">
        <v>405</v>
      </c>
      <c r="D145" s="264" t="s">
        <v>405</v>
      </c>
      <c r="E145" s="264">
        <v>9999</v>
      </c>
      <c r="F145" s="264">
        <v>0</v>
      </c>
      <c r="G145" s="4"/>
    </row>
    <row r="146" spans="1:7" x14ac:dyDescent="0.25">
      <c r="A146" s="264" t="s">
        <v>1999</v>
      </c>
      <c r="B146" s="264" t="s">
        <v>405</v>
      </c>
      <c r="C146" s="264" t="s">
        <v>405</v>
      </c>
      <c r="D146" s="264" t="s">
        <v>405</v>
      </c>
      <c r="E146" s="264">
        <v>9999</v>
      </c>
      <c r="F146" s="264">
        <v>0</v>
      </c>
      <c r="G146" s="4"/>
    </row>
    <row r="147" spans="1:7" x14ac:dyDescent="0.25">
      <c r="A147" s="264" t="s">
        <v>1999</v>
      </c>
      <c r="B147" s="264" t="s">
        <v>405</v>
      </c>
      <c r="C147" s="264" t="s">
        <v>405</v>
      </c>
      <c r="D147" s="264" t="s">
        <v>405</v>
      </c>
      <c r="E147" s="264">
        <v>9999</v>
      </c>
      <c r="F147" s="264">
        <v>0</v>
      </c>
      <c r="G147" s="4"/>
    </row>
    <row r="148" spans="1:7" x14ac:dyDescent="0.25">
      <c r="A148" s="264" t="s">
        <v>1999</v>
      </c>
      <c r="B148" s="264" t="s">
        <v>405</v>
      </c>
      <c r="C148" s="264" t="s">
        <v>405</v>
      </c>
      <c r="D148" s="264" t="s">
        <v>405</v>
      </c>
      <c r="E148" s="264">
        <v>9999</v>
      </c>
      <c r="F148" s="264">
        <v>0</v>
      </c>
      <c r="G148" s="4"/>
    </row>
    <row r="149" spans="1:7" x14ac:dyDescent="0.25">
      <c r="A149" s="264" t="s">
        <v>1999</v>
      </c>
      <c r="B149" s="264" t="s">
        <v>405</v>
      </c>
      <c r="C149" s="264" t="s">
        <v>405</v>
      </c>
      <c r="D149" s="264" t="s">
        <v>405</v>
      </c>
      <c r="E149" s="264">
        <v>9999</v>
      </c>
      <c r="F149" s="264">
        <v>0</v>
      </c>
      <c r="G149" s="4"/>
    </row>
    <row r="150" spans="1:7" x14ac:dyDescent="0.25">
      <c r="A150" s="264" t="s">
        <v>1999</v>
      </c>
      <c r="B150" s="264" t="s">
        <v>405</v>
      </c>
      <c r="C150" s="264" t="s">
        <v>405</v>
      </c>
      <c r="D150" s="264" t="s">
        <v>405</v>
      </c>
      <c r="E150" s="264">
        <v>9999</v>
      </c>
      <c r="F150" s="264">
        <v>0</v>
      </c>
      <c r="G150" s="4"/>
    </row>
    <row r="151" spans="1:7" x14ac:dyDescent="0.25">
      <c r="A151" s="264" t="s">
        <v>1999</v>
      </c>
      <c r="B151" s="264" t="s">
        <v>405</v>
      </c>
      <c r="C151" s="264" t="s">
        <v>405</v>
      </c>
      <c r="D151" s="264" t="s">
        <v>405</v>
      </c>
      <c r="E151" s="264">
        <v>9999</v>
      </c>
      <c r="F151" s="264">
        <v>0</v>
      </c>
      <c r="G151" s="4"/>
    </row>
    <row r="152" spans="1:7" x14ac:dyDescent="0.25">
      <c r="A152" s="264" t="s">
        <v>1999</v>
      </c>
      <c r="B152" s="264" t="s">
        <v>405</v>
      </c>
      <c r="C152" s="264" t="s">
        <v>405</v>
      </c>
      <c r="D152" s="264" t="s">
        <v>405</v>
      </c>
      <c r="E152" s="264">
        <v>9999</v>
      </c>
      <c r="F152" s="264">
        <v>0</v>
      </c>
      <c r="G152" s="4"/>
    </row>
    <row r="153" spans="1:7" x14ac:dyDescent="0.25">
      <c r="A153" s="264" t="s">
        <v>1999</v>
      </c>
      <c r="B153" s="264" t="s">
        <v>405</v>
      </c>
      <c r="C153" s="264" t="s">
        <v>405</v>
      </c>
      <c r="D153" s="264" t="s">
        <v>405</v>
      </c>
      <c r="E153" s="264">
        <v>9999</v>
      </c>
      <c r="F153" s="264">
        <v>0</v>
      </c>
      <c r="G153" s="4"/>
    </row>
    <row r="154" spans="1:7" x14ac:dyDescent="0.25">
      <c r="A154" s="264" t="s">
        <v>1999</v>
      </c>
      <c r="B154" s="264" t="s">
        <v>405</v>
      </c>
      <c r="C154" s="264" t="s">
        <v>405</v>
      </c>
      <c r="D154" s="264" t="s">
        <v>405</v>
      </c>
      <c r="E154" s="264">
        <v>9999</v>
      </c>
      <c r="F154" s="264">
        <v>0</v>
      </c>
      <c r="G154" s="4"/>
    </row>
    <row r="155" spans="1:7" x14ac:dyDescent="0.25">
      <c r="A155" s="264" t="s">
        <v>1999</v>
      </c>
      <c r="B155" s="264" t="s">
        <v>405</v>
      </c>
      <c r="C155" s="264" t="s">
        <v>405</v>
      </c>
      <c r="D155" s="264" t="s">
        <v>405</v>
      </c>
      <c r="E155" s="264">
        <v>9999</v>
      </c>
      <c r="F155" s="264">
        <v>0</v>
      </c>
      <c r="G155" s="4"/>
    </row>
    <row r="156" spans="1:7" x14ac:dyDescent="0.25">
      <c r="A156" s="264" t="s">
        <v>1999</v>
      </c>
      <c r="B156" s="264" t="s">
        <v>405</v>
      </c>
      <c r="C156" s="264" t="s">
        <v>405</v>
      </c>
      <c r="D156" s="264" t="s">
        <v>405</v>
      </c>
      <c r="E156" s="264">
        <v>9999</v>
      </c>
      <c r="F156" s="264">
        <v>0</v>
      </c>
      <c r="G156" s="4"/>
    </row>
    <row r="157" spans="1:7" x14ac:dyDescent="0.25">
      <c r="A157" s="264" t="s">
        <v>1999</v>
      </c>
      <c r="B157" s="264" t="s">
        <v>405</v>
      </c>
      <c r="C157" s="264" t="s">
        <v>405</v>
      </c>
      <c r="D157" s="264" t="s">
        <v>405</v>
      </c>
      <c r="E157" s="264">
        <v>9999</v>
      </c>
      <c r="F157" s="264">
        <v>0</v>
      </c>
      <c r="G157" s="4"/>
    </row>
    <row r="158" spans="1:7" x14ac:dyDescent="0.25">
      <c r="A158" s="264" t="s">
        <v>1999</v>
      </c>
      <c r="B158" s="264" t="s">
        <v>405</v>
      </c>
      <c r="C158" s="264" t="s">
        <v>405</v>
      </c>
      <c r="D158" s="264" t="s">
        <v>405</v>
      </c>
      <c r="E158" s="264">
        <v>9999</v>
      </c>
      <c r="F158" s="264">
        <v>0</v>
      </c>
      <c r="G158" s="4"/>
    </row>
    <row r="159" spans="1:7" x14ac:dyDescent="0.25">
      <c r="A159" s="264" t="s">
        <v>1999</v>
      </c>
      <c r="B159" s="264" t="s">
        <v>405</v>
      </c>
      <c r="C159" s="264" t="s">
        <v>405</v>
      </c>
      <c r="D159" s="264" t="s">
        <v>405</v>
      </c>
      <c r="E159" s="264">
        <v>9999</v>
      </c>
      <c r="F159" s="264">
        <v>0</v>
      </c>
      <c r="G159" s="4"/>
    </row>
    <row r="160" spans="1:7" x14ac:dyDescent="0.25">
      <c r="A160" s="264" t="s">
        <v>1999</v>
      </c>
      <c r="B160" s="264" t="s">
        <v>405</v>
      </c>
      <c r="C160" s="264" t="s">
        <v>405</v>
      </c>
      <c r="D160" s="264" t="s">
        <v>405</v>
      </c>
      <c r="E160" s="264">
        <v>9999</v>
      </c>
      <c r="F160" s="264">
        <v>0</v>
      </c>
      <c r="G160" s="4"/>
    </row>
    <row r="161" spans="1:7" x14ac:dyDescent="0.25">
      <c r="A161" s="264" t="s">
        <v>1999</v>
      </c>
      <c r="B161" s="264" t="s">
        <v>405</v>
      </c>
      <c r="C161" s="264" t="s">
        <v>405</v>
      </c>
      <c r="D161" s="264" t="s">
        <v>405</v>
      </c>
      <c r="E161" s="264">
        <v>9999</v>
      </c>
      <c r="F161" s="264">
        <v>0</v>
      </c>
      <c r="G161" s="4"/>
    </row>
    <row r="162" spans="1:7" x14ac:dyDescent="0.25">
      <c r="A162" s="264" t="s">
        <v>1999</v>
      </c>
      <c r="B162" s="264" t="s">
        <v>405</v>
      </c>
      <c r="C162" s="264" t="s">
        <v>405</v>
      </c>
      <c r="D162" s="264" t="s">
        <v>405</v>
      </c>
      <c r="E162" s="264">
        <v>9999</v>
      </c>
      <c r="F162" s="264">
        <v>0</v>
      </c>
      <c r="G162" s="4"/>
    </row>
    <row r="163" spans="1:7" x14ac:dyDescent="0.25">
      <c r="A163" s="264" t="s">
        <v>1999</v>
      </c>
      <c r="B163" s="264" t="s">
        <v>405</v>
      </c>
      <c r="C163" s="264" t="s">
        <v>405</v>
      </c>
      <c r="D163" s="264" t="s">
        <v>405</v>
      </c>
      <c r="E163" s="264">
        <v>9999</v>
      </c>
      <c r="F163" s="264">
        <v>0</v>
      </c>
      <c r="G163" s="4"/>
    </row>
    <row r="164" spans="1:7" x14ac:dyDescent="0.25">
      <c r="A164" s="264" t="s">
        <v>1999</v>
      </c>
      <c r="B164" s="264" t="s">
        <v>405</v>
      </c>
      <c r="C164" s="264" t="s">
        <v>405</v>
      </c>
      <c r="D164" s="264" t="s">
        <v>405</v>
      </c>
      <c r="E164" s="264">
        <v>9999</v>
      </c>
      <c r="F164" s="264">
        <v>0</v>
      </c>
      <c r="G164" s="4"/>
    </row>
    <row r="165" spans="1:7" x14ac:dyDescent="0.25">
      <c r="A165" s="264" t="s">
        <v>1999</v>
      </c>
      <c r="B165" s="264" t="s">
        <v>405</v>
      </c>
      <c r="C165" s="264" t="s">
        <v>405</v>
      </c>
      <c r="D165" s="264" t="s">
        <v>405</v>
      </c>
      <c r="E165" s="264">
        <v>9999</v>
      </c>
      <c r="F165" s="264">
        <v>0</v>
      </c>
      <c r="G165" s="4"/>
    </row>
    <row r="166" spans="1:7" x14ac:dyDescent="0.25">
      <c r="A166" s="264" t="s">
        <v>1999</v>
      </c>
      <c r="B166" s="264" t="s">
        <v>405</v>
      </c>
      <c r="C166" s="264" t="s">
        <v>405</v>
      </c>
      <c r="D166" s="264" t="s">
        <v>405</v>
      </c>
      <c r="E166" s="264">
        <v>9999</v>
      </c>
      <c r="F166" s="264">
        <v>0</v>
      </c>
      <c r="G166" s="4"/>
    </row>
    <row r="167" spans="1:7" x14ac:dyDescent="0.25">
      <c r="A167" s="264" t="s">
        <v>1999</v>
      </c>
      <c r="B167" s="264" t="s">
        <v>405</v>
      </c>
      <c r="C167" s="264" t="s">
        <v>405</v>
      </c>
      <c r="D167" s="264" t="s">
        <v>405</v>
      </c>
      <c r="E167" s="264">
        <v>9999</v>
      </c>
      <c r="F167" s="264">
        <v>0</v>
      </c>
      <c r="G167" s="4"/>
    </row>
    <row r="168" spans="1:7" x14ac:dyDescent="0.25">
      <c r="A168" s="264" t="s">
        <v>1999</v>
      </c>
      <c r="B168" s="264" t="s">
        <v>405</v>
      </c>
      <c r="C168" s="264" t="s">
        <v>405</v>
      </c>
      <c r="D168" s="264" t="s">
        <v>405</v>
      </c>
      <c r="E168" s="264">
        <v>9999</v>
      </c>
      <c r="F168" s="264">
        <v>0</v>
      </c>
      <c r="G168" s="4"/>
    </row>
    <row r="169" spans="1:7" x14ac:dyDescent="0.25">
      <c r="A169" s="264" t="s">
        <v>1999</v>
      </c>
      <c r="B169" s="264" t="s">
        <v>405</v>
      </c>
      <c r="C169" s="264" t="s">
        <v>405</v>
      </c>
      <c r="D169" s="264" t="s">
        <v>405</v>
      </c>
      <c r="E169" s="264">
        <v>9999</v>
      </c>
      <c r="F169" s="264">
        <v>0</v>
      </c>
      <c r="G169" s="4"/>
    </row>
    <row r="170" spans="1:7" x14ac:dyDescent="0.25">
      <c r="A170" s="264" t="s">
        <v>1999</v>
      </c>
      <c r="B170" s="264" t="s">
        <v>405</v>
      </c>
      <c r="C170" s="264" t="s">
        <v>405</v>
      </c>
      <c r="D170" s="264" t="s">
        <v>405</v>
      </c>
      <c r="E170" s="264">
        <v>9999</v>
      </c>
      <c r="F170" s="264">
        <v>0</v>
      </c>
      <c r="G170" s="4"/>
    </row>
    <row r="171" spans="1:7" x14ac:dyDescent="0.25">
      <c r="A171" s="264" t="s">
        <v>1999</v>
      </c>
      <c r="B171" s="264" t="s">
        <v>405</v>
      </c>
      <c r="C171" s="264" t="s">
        <v>405</v>
      </c>
      <c r="D171" s="264" t="s">
        <v>405</v>
      </c>
      <c r="E171" s="264">
        <v>9999</v>
      </c>
      <c r="F171" s="264">
        <v>0</v>
      </c>
      <c r="G171" s="4"/>
    </row>
    <row r="172" spans="1:7" x14ac:dyDescent="0.25">
      <c r="A172" s="264" t="s">
        <v>1999</v>
      </c>
      <c r="B172" s="264" t="s">
        <v>405</v>
      </c>
      <c r="C172" s="264" t="s">
        <v>405</v>
      </c>
      <c r="D172" s="264" t="s">
        <v>405</v>
      </c>
      <c r="E172" s="264">
        <v>9999</v>
      </c>
      <c r="F172" s="264">
        <v>0</v>
      </c>
      <c r="G172" s="4"/>
    </row>
    <row r="173" spans="1:7" x14ac:dyDescent="0.25">
      <c r="A173" s="264" t="s">
        <v>1999</v>
      </c>
      <c r="B173" s="264" t="s">
        <v>405</v>
      </c>
      <c r="C173" s="264" t="s">
        <v>405</v>
      </c>
      <c r="D173" s="264" t="s">
        <v>405</v>
      </c>
      <c r="E173" s="264">
        <v>9999</v>
      </c>
      <c r="F173" s="264">
        <v>0</v>
      </c>
      <c r="G173" s="4"/>
    </row>
    <row r="174" spans="1:7" x14ac:dyDescent="0.25">
      <c r="A174" s="264" t="s">
        <v>1999</v>
      </c>
      <c r="B174" s="264" t="s">
        <v>405</v>
      </c>
      <c r="C174" s="264" t="s">
        <v>405</v>
      </c>
      <c r="D174" s="264" t="s">
        <v>405</v>
      </c>
      <c r="E174" s="264">
        <v>9999</v>
      </c>
      <c r="F174" s="264">
        <v>0</v>
      </c>
      <c r="G174" s="4"/>
    </row>
    <row r="175" spans="1:7" x14ac:dyDescent="0.25">
      <c r="A175" s="264" t="s">
        <v>1999</v>
      </c>
      <c r="B175" s="264" t="s">
        <v>405</v>
      </c>
      <c r="C175" s="264" t="s">
        <v>405</v>
      </c>
      <c r="D175" s="264" t="s">
        <v>405</v>
      </c>
      <c r="E175" s="264">
        <v>9999</v>
      </c>
      <c r="F175" s="264">
        <v>0</v>
      </c>
      <c r="G175" s="4"/>
    </row>
    <row r="176" spans="1:7" x14ac:dyDescent="0.25">
      <c r="A176" s="264" t="s">
        <v>1999</v>
      </c>
      <c r="B176" s="264" t="s">
        <v>405</v>
      </c>
      <c r="C176" s="264" t="s">
        <v>405</v>
      </c>
      <c r="D176" s="264" t="s">
        <v>405</v>
      </c>
      <c r="E176" s="264">
        <v>9999</v>
      </c>
      <c r="F176" s="264">
        <v>0</v>
      </c>
      <c r="G176" s="4"/>
    </row>
    <row r="177" spans="1:7" x14ac:dyDescent="0.25">
      <c r="A177" s="264" t="s">
        <v>1999</v>
      </c>
      <c r="B177" s="264" t="s">
        <v>405</v>
      </c>
      <c r="C177" s="264" t="s">
        <v>405</v>
      </c>
      <c r="D177" s="264" t="s">
        <v>405</v>
      </c>
      <c r="E177" s="264">
        <v>9999</v>
      </c>
      <c r="F177" s="264">
        <v>0</v>
      </c>
      <c r="G177" s="4"/>
    </row>
    <row r="178" spans="1:7" x14ac:dyDescent="0.25">
      <c r="A178" s="264" t="s">
        <v>1999</v>
      </c>
      <c r="B178" s="264" t="s">
        <v>405</v>
      </c>
      <c r="C178" s="264" t="s">
        <v>405</v>
      </c>
      <c r="D178" s="264" t="s">
        <v>405</v>
      </c>
      <c r="E178" s="264">
        <v>9999</v>
      </c>
      <c r="F178" s="264">
        <v>0</v>
      </c>
      <c r="G178" s="4"/>
    </row>
    <row r="179" spans="1:7" x14ac:dyDescent="0.25">
      <c r="A179" s="264" t="s">
        <v>1999</v>
      </c>
      <c r="B179" s="264" t="s">
        <v>405</v>
      </c>
      <c r="C179" s="264" t="s">
        <v>405</v>
      </c>
      <c r="D179" s="264" t="s">
        <v>405</v>
      </c>
      <c r="E179" s="264">
        <v>9999</v>
      </c>
      <c r="F179" s="264">
        <v>0</v>
      </c>
      <c r="G179" s="4"/>
    </row>
    <row r="180" spans="1:7" x14ac:dyDescent="0.25">
      <c r="A180" s="264" t="s">
        <v>1999</v>
      </c>
      <c r="B180" s="264" t="s">
        <v>405</v>
      </c>
      <c r="C180" s="264" t="s">
        <v>405</v>
      </c>
      <c r="D180" s="264" t="s">
        <v>405</v>
      </c>
      <c r="E180" s="264">
        <v>9999</v>
      </c>
      <c r="F180" s="264">
        <v>0</v>
      </c>
      <c r="G180" s="4"/>
    </row>
    <row r="181" spans="1:7" x14ac:dyDescent="0.25">
      <c r="A181" s="264" t="s">
        <v>1999</v>
      </c>
      <c r="B181" s="264" t="s">
        <v>405</v>
      </c>
      <c r="C181" s="264" t="s">
        <v>405</v>
      </c>
      <c r="D181" s="264" t="s">
        <v>405</v>
      </c>
      <c r="E181" s="264">
        <v>9999</v>
      </c>
      <c r="F181" s="264">
        <v>0</v>
      </c>
      <c r="G181" s="4"/>
    </row>
    <row r="182" spans="1:7" x14ac:dyDescent="0.25">
      <c r="A182" s="264" t="s">
        <v>1999</v>
      </c>
      <c r="B182" s="264" t="s">
        <v>405</v>
      </c>
      <c r="C182" s="264" t="s">
        <v>405</v>
      </c>
      <c r="D182" s="264" t="s">
        <v>405</v>
      </c>
      <c r="E182" s="264">
        <v>9999</v>
      </c>
      <c r="F182" s="264">
        <v>0</v>
      </c>
      <c r="G182" s="4"/>
    </row>
    <row r="183" spans="1:7" x14ac:dyDescent="0.25">
      <c r="A183" s="264" t="s">
        <v>1999</v>
      </c>
      <c r="B183" s="264" t="s">
        <v>405</v>
      </c>
      <c r="C183" s="264" t="s">
        <v>405</v>
      </c>
      <c r="D183" s="264" t="s">
        <v>405</v>
      </c>
      <c r="E183" s="264">
        <v>9999</v>
      </c>
      <c r="F183" s="264">
        <v>0</v>
      </c>
      <c r="G183" s="4"/>
    </row>
    <row r="184" spans="1:7" x14ac:dyDescent="0.25">
      <c r="A184" s="264" t="s">
        <v>1999</v>
      </c>
      <c r="B184" s="264" t="s">
        <v>405</v>
      </c>
      <c r="C184" s="264" t="s">
        <v>405</v>
      </c>
      <c r="D184" s="264" t="s">
        <v>405</v>
      </c>
      <c r="E184" s="264">
        <v>9999</v>
      </c>
      <c r="F184" s="264">
        <v>0</v>
      </c>
      <c r="G184" s="4"/>
    </row>
    <row r="185" spans="1:7" x14ac:dyDescent="0.25">
      <c r="A185" s="264" t="s">
        <v>1999</v>
      </c>
      <c r="B185" s="264" t="s">
        <v>405</v>
      </c>
      <c r="C185" s="264" t="s">
        <v>405</v>
      </c>
      <c r="D185" s="264" t="s">
        <v>405</v>
      </c>
      <c r="E185" s="264">
        <v>9999</v>
      </c>
      <c r="F185" s="264">
        <v>0</v>
      </c>
      <c r="G185" s="4"/>
    </row>
    <row r="186" spans="1:7" x14ac:dyDescent="0.25">
      <c r="A186" s="264" t="s">
        <v>1999</v>
      </c>
      <c r="B186" s="264" t="s">
        <v>405</v>
      </c>
      <c r="C186" s="264" t="s">
        <v>405</v>
      </c>
      <c r="D186" s="264" t="s">
        <v>405</v>
      </c>
      <c r="E186" s="264">
        <v>9999</v>
      </c>
      <c r="F186" s="264">
        <v>0</v>
      </c>
      <c r="G186" s="4"/>
    </row>
    <row r="187" spans="1:7" x14ac:dyDescent="0.25">
      <c r="A187" s="264" t="s">
        <v>1999</v>
      </c>
      <c r="B187" s="264" t="s">
        <v>405</v>
      </c>
      <c r="C187" s="264" t="s">
        <v>405</v>
      </c>
      <c r="D187" s="264" t="s">
        <v>405</v>
      </c>
      <c r="E187" s="264">
        <v>9999</v>
      </c>
      <c r="F187" s="264">
        <v>0</v>
      </c>
      <c r="G187" s="4"/>
    </row>
    <row r="188" spans="1:7" x14ac:dyDescent="0.25">
      <c r="A188" s="264" t="s">
        <v>1999</v>
      </c>
      <c r="B188" s="264" t="s">
        <v>405</v>
      </c>
      <c r="C188" s="264" t="s">
        <v>405</v>
      </c>
      <c r="D188" s="264" t="s">
        <v>405</v>
      </c>
      <c r="E188" s="264">
        <v>9999</v>
      </c>
      <c r="F188" s="264">
        <v>0</v>
      </c>
      <c r="G188" s="4"/>
    </row>
    <row r="189" spans="1:7" x14ac:dyDescent="0.25">
      <c r="A189" s="264" t="s">
        <v>1999</v>
      </c>
      <c r="B189" s="264" t="s">
        <v>405</v>
      </c>
      <c r="C189" s="264" t="s">
        <v>405</v>
      </c>
      <c r="D189" s="264" t="s">
        <v>405</v>
      </c>
      <c r="E189" s="264">
        <v>9999</v>
      </c>
      <c r="F189" s="264">
        <v>0</v>
      </c>
      <c r="G189" s="4"/>
    </row>
    <row r="190" spans="1:7" x14ac:dyDescent="0.25">
      <c r="A190" s="264" t="s">
        <v>1999</v>
      </c>
      <c r="B190" s="264" t="s">
        <v>405</v>
      </c>
      <c r="C190" s="264" t="s">
        <v>405</v>
      </c>
      <c r="D190" s="264" t="s">
        <v>405</v>
      </c>
      <c r="E190" s="264">
        <v>9999</v>
      </c>
      <c r="F190" s="264">
        <v>0</v>
      </c>
      <c r="G190" s="4"/>
    </row>
    <row r="191" spans="1:7" x14ac:dyDescent="0.25">
      <c r="A191" s="264" t="s">
        <v>1999</v>
      </c>
      <c r="B191" s="264" t="s">
        <v>405</v>
      </c>
      <c r="C191" s="264" t="s">
        <v>405</v>
      </c>
      <c r="D191" s="264" t="s">
        <v>405</v>
      </c>
      <c r="E191" s="264">
        <v>9999</v>
      </c>
      <c r="F191" s="264">
        <v>0</v>
      </c>
      <c r="G191" s="4"/>
    </row>
    <row r="192" spans="1:7" x14ac:dyDescent="0.25">
      <c r="A192" s="264" t="s">
        <v>1999</v>
      </c>
      <c r="B192" s="264" t="s">
        <v>405</v>
      </c>
      <c r="C192" s="264" t="s">
        <v>405</v>
      </c>
      <c r="D192" s="264" t="s">
        <v>405</v>
      </c>
      <c r="E192" s="264">
        <v>9999</v>
      </c>
      <c r="F192" s="264">
        <v>0</v>
      </c>
      <c r="G192" s="4"/>
    </row>
    <row r="193" spans="1:7" x14ac:dyDescent="0.25">
      <c r="A193" s="264" t="s">
        <v>1999</v>
      </c>
      <c r="B193" s="264" t="s">
        <v>405</v>
      </c>
      <c r="C193" s="264" t="s">
        <v>405</v>
      </c>
      <c r="D193" s="264" t="s">
        <v>405</v>
      </c>
      <c r="E193" s="264">
        <v>9999</v>
      </c>
      <c r="F193" s="264">
        <v>0</v>
      </c>
      <c r="G193" s="4"/>
    </row>
    <row r="194" spans="1:7" x14ac:dyDescent="0.25">
      <c r="A194" s="264" t="s">
        <v>1999</v>
      </c>
      <c r="B194" s="264" t="s">
        <v>405</v>
      </c>
      <c r="C194" s="264" t="s">
        <v>405</v>
      </c>
      <c r="D194" s="264" t="s">
        <v>405</v>
      </c>
      <c r="E194" s="264">
        <v>9999</v>
      </c>
      <c r="F194" s="264">
        <v>0</v>
      </c>
      <c r="G194" s="4"/>
    </row>
    <row r="195" spans="1:7" x14ac:dyDescent="0.25">
      <c r="A195" s="264" t="s">
        <v>1999</v>
      </c>
      <c r="B195" s="264" t="s">
        <v>405</v>
      </c>
      <c r="C195" s="264" t="s">
        <v>405</v>
      </c>
      <c r="D195" s="264" t="s">
        <v>405</v>
      </c>
      <c r="E195" s="264">
        <v>9999</v>
      </c>
      <c r="F195" s="264">
        <v>0</v>
      </c>
      <c r="G195" s="4"/>
    </row>
    <row r="196" spans="1:7" x14ac:dyDescent="0.25">
      <c r="A196" s="264" t="s">
        <v>1999</v>
      </c>
      <c r="B196" s="264" t="s">
        <v>405</v>
      </c>
      <c r="C196" s="264" t="s">
        <v>405</v>
      </c>
      <c r="D196" s="264" t="s">
        <v>405</v>
      </c>
      <c r="E196" s="264">
        <v>9999</v>
      </c>
      <c r="F196" s="264">
        <v>0</v>
      </c>
      <c r="G196" s="4"/>
    </row>
    <row r="197" spans="1:7" x14ac:dyDescent="0.25">
      <c r="A197" s="264" t="s">
        <v>1999</v>
      </c>
      <c r="B197" s="264" t="s">
        <v>405</v>
      </c>
      <c r="C197" s="264" t="s">
        <v>405</v>
      </c>
      <c r="D197" s="264" t="s">
        <v>405</v>
      </c>
      <c r="E197" s="264">
        <v>9999</v>
      </c>
      <c r="F197" s="264">
        <v>0</v>
      </c>
      <c r="G197" s="4"/>
    </row>
    <row r="198" spans="1:7" x14ac:dyDescent="0.25">
      <c r="A198" s="264" t="s">
        <v>1999</v>
      </c>
      <c r="B198" s="264" t="s">
        <v>405</v>
      </c>
      <c r="C198" s="264" t="s">
        <v>405</v>
      </c>
      <c r="D198" s="264" t="s">
        <v>405</v>
      </c>
      <c r="E198" s="264">
        <v>9999</v>
      </c>
      <c r="F198" s="264">
        <v>0</v>
      </c>
      <c r="G198" s="4"/>
    </row>
    <row r="199" spans="1:7" x14ac:dyDescent="0.25">
      <c r="A199" s="264" t="s">
        <v>1999</v>
      </c>
      <c r="B199" s="264" t="s">
        <v>405</v>
      </c>
      <c r="C199" s="264" t="s">
        <v>405</v>
      </c>
      <c r="D199" s="264" t="s">
        <v>405</v>
      </c>
      <c r="E199" s="264">
        <v>9999</v>
      </c>
      <c r="F199" s="264">
        <v>0</v>
      </c>
      <c r="G199" s="4"/>
    </row>
    <row r="200" spans="1:7" x14ac:dyDescent="0.25">
      <c r="A200" s="264" t="s">
        <v>1999</v>
      </c>
      <c r="B200" s="264" t="s">
        <v>405</v>
      </c>
      <c r="C200" s="264" t="s">
        <v>405</v>
      </c>
      <c r="D200" s="264" t="s">
        <v>405</v>
      </c>
      <c r="E200" s="264">
        <v>9999</v>
      </c>
      <c r="F200" s="264">
        <v>0</v>
      </c>
      <c r="G200" s="4"/>
    </row>
    <row r="201" spans="1:7" x14ac:dyDescent="0.25">
      <c r="A201" s="264" t="s">
        <v>1999</v>
      </c>
      <c r="B201" s="264" t="s">
        <v>405</v>
      </c>
      <c r="C201" s="264" t="s">
        <v>405</v>
      </c>
      <c r="D201" s="264" t="s">
        <v>405</v>
      </c>
      <c r="E201" s="264">
        <v>9999</v>
      </c>
      <c r="F201" s="264">
        <v>0</v>
      </c>
      <c r="G201" s="4"/>
    </row>
    <row r="202" spans="1:7" x14ac:dyDescent="0.25">
      <c r="A202" s="264" t="s">
        <v>1999</v>
      </c>
      <c r="B202" s="264" t="s">
        <v>405</v>
      </c>
      <c r="C202" s="264" t="s">
        <v>405</v>
      </c>
      <c r="D202" s="264" t="s">
        <v>405</v>
      </c>
      <c r="E202" s="264">
        <v>9999</v>
      </c>
      <c r="F202" s="264">
        <v>0</v>
      </c>
      <c r="G202" s="4"/>
    </row>
    <row r="203" spans="1:7" x14ac:dyDescent="0.25">
      <c r="A203" s="264" t="s">
        <v>1999</v>
      </c>
      <c r="B203" s="264" t="s">
        <v>405</v>
      </c>
      <c r="C203" s="264" t="s">
        <v>405</v>
      </c>
      <c r="D203" s="264" t="s">
        <v>405</v>
      </c>
      <c r="E203" s="264">
        <v>9999</v>
      </c>
      <c r="F203" s="264">
        <v>0</v>
      </c>
      <c r="G203" s="4"/>
    </row>
    <row r="204" spans="1:7" x14ac:dyDescent="0.25">
      <c r="A204" s="264" t="s">
        <v>1999</v>
      </c>
      <c r="B204" s="264" t="s">
        <v>405</v>
      </c>
      <c r="C204" s="264" t="s">
        <v>405</v>
      </c>
      <c r="D204" s="264" t="s">
        <v>405</v>
      </c>
      <c r="E204" s="264">
        <v>9999</v>
      </c>
      <c r="F204" s="264">
        <v>0</v>
      </c>
      <c r="G204" s="4"/>
    </row>
    <row r="205" spans="1:7" x14ac:dyDescent="0.25">
      <c r="A205" s="264" t="s">
        <v>1999</v>
      </c>
      <c r="B205" s="264" t="s">
        <v>405</v>
      </c>
      <c r="C205" s="264" t="s">
        <v>405</v>
      </c>
      <c r="D205" s="264" t="s">
        <v>405</v>
      </c>
      <c r="E205" s="264">
        <v>9999</v>
      </c>
      <c r="F205" s="264">
        <v>0</v>
      </c>
      <c r="G205" s="4"/>
    </row>
    <row r="206" spans="1:7" x14ac:dyDescent="0.25">
      <c r="A206" s="264" t="s">
        <v>1999</v>
      </c>
      <c r="B206" s="264" t="s">
        <v>405</v>
      </c>
      <c r="C206" s="264" t="s">
        <v>405</v>
      </c>
      <c r="D206" s="264" t="s">
        <v>405</v>
      </c>
      <c r="E206" s="264">
        <v>9999</v>
      </c>
      <c r="F206" s="264">
        <v>0</v>
      </c>
      <c r="G206" s="4"/>
    </row>
    <row r="207" spans="1:7" x14ac:dyDescent="0.25">
      <c r="A207" s="264" t="s">
        <v>1999</v>
      </c>
      <c r="B207" s="264" t="s">
        <v>405</v>
      </c>
      <c r="C207" s="264" t="s">
        <v>405</v>
      </c>
      <c r="D207" s="264" t="s">
        <v>405</v>
      </c>
      <c r="E207" s="264">
        <v>9999</v>
      </c>
      <c r="F207" s="264">
        <v>0</v>
      </c>
      <c r="G207" s="4"/>
    </row>
    <row r="208" spans="1:7" x14ac:dyDescent="0.25">
      <c r="A208" s="264" t="s">
        <v>1999</v>
      </c>
      <c r="B208" s="264" t="s">
        <v>405</v>
      </c>
      <c r="C208" s="264" t="s">
        <v>405</v>
      </c>
      <c r="D208" s="264" t="s">
        <v>405</v>
      </c>
      <c r="E208" s="264">
        <v>9999</v>
      </c>
      <c r="F208" s="264">
        <v>0</v>
      </c>
      <c r="G208" s="4"/>
    </row>
    <row r="209" spans="1:7" x14ac:dyDescent="0.25">
      <c r="A209" s="264" t="s">
        <v>1999</v>
      </c>
      <c r="B209" s="264" t="s">
        <v>405</v>
      </c>
      <c r="C209" s="264" t="s">
        <v>405</v>
      </c>
      <c r="D209" s="264" t="s">
        <v>405</v>
      </c>
      <c r="E209" s="264">
        <v>9999</v>
      </c>
      <c r="F209" s="264">
        <v>0</v>
      </c>
      <c r="G209" s="4"/>
    </row>
    <row r="210" spans="1:7" x14ac:dyDescent="0.25">
      <c r="A210" s="264" t="s">
        <v>1999</v>
      </c>
      <c r="B210" s="264" t="s">
        <v>405</v>
      </c>
      <c r="C210" s="264" t="s">
        <v>405</v>
      </c>
      <c r="D210" s="264" t="s">
        <v>405</v>
      </c>
      <c r="E210" s="264">
        <v>9999</v>
      </c>
      <c r="F210" s="264">
        <v>0</v>
      </c>
      <c r="G210" s="4"/>
    </row>
    <row r="211" spans="1:7" x14ac:dyDescent="0.25">
      <c r="A211" s="264" t="s">
        <v>1999</v>
      </c>
      <c r="B211" s="264" t="s">
        <v>405</v>
      </c>
      <c r="C211" s="264" t="s">
        <v>405</v>
      </c>
      <c r="D211" s="264" t="s">
        <v>405</v>
      </c>
      <c r="E211" s="264">
        <v>9999</v>
      </c>
      <c r="F211" s="264">
        <v>0</v>
      </c>
      <c r="G211" s="4"/>
    </row>
    <row r="212" spans="1:7" x14ac:dyDescent="0.25">
      <c r="A212" s="264" t="s">
        <v>1999</v>
      </c>
      <c r="B212" s="264" t="s">
        <v>405</v>
      </c>
      <c r="C212" s="264" t="s">
        <v>405</v>
      </c>
      <c r="D212" s="264" t="s">
        <v>405</v>
      </c>
      <c r="E212" s="264">
        <v>9999</v>
      </c>
      <c r="F212" s="264">
        <v>0</v>
      </c>
      <c r="G212" s="4"/>
    </row>
    <row r="213" spans="1:7" x14ac:dyDescent="0.25">
      <c r="A213" s="264" t="s">
        <v>1999</v>
      </c>
      <c r="B213" s="264" t="s">
        <v>405</v>
      </c>
      <c r="C213" s="264" t="s">
        <v>405</v>
      </c>
      <c r="D213" s="264" t="s">
        <v>405</v>
      </c>
      <c r="E213" s="264">
        <v>9999</v>
      </c>
      <c r="F213" s="264">
        <v>0</v>
      </c>
      <c r="G213" s="4"/>
    </row>
    <row r="214" spans="1:7" x14ac:dyDescent="0.25">
      <c r="A214" s="264" t="s">
        <v>1999</v>
      </c>
      <c r="B214" s="264" t="s">
        <v>405</v>
      </c>
      <c r="C214" s="264" t="s">
        <v>405</v>
      </c>
      <c r="D214" s="264" t="s">
        <v>405</v>
      </c>
      <c r="E214" s="264">
        <v>9999</v>
      </c>
      <c r="F214" s="264">
        <v>0</v>
      </c>
      <c r="G214" s="4"/>
    </row>
    <row r="215" spans="1:7" x14ac:dyDescent="0.25">
      <c r="A215" s="264" t="s">
        <v>1999</v>
      </c>
      <c r="B215" s="264" t="s">
        <v>405</v>
      </c>
      <c r="C215" s="264" t="s">
        <v>405</v>
      </c>
      <c r="D215" s="264" t="s">
        <v>405</v>
      </c>
      <c r="E215" s="264">
        <v>9999</v>
      </c>
      <c r="F215" s="264">
        <v>0</v>
      </c>
      <c r="G215" s="4"/>
    </row>
    <row r="216" spans="1:7" x14ac:dyDescent="0.25">
      <c r="A216" s="264" t="s">
        <v>1999</v>
      </c>
      <c r="B216" s="264" t="s">
        <v>405</v>
      </c>
      <c r="C216" s="264" t="s">
        <v>405</v>
      </c>
      <c r="D216" s="264" t="s">
        <v>405</v>
      </c>
      <c r="E216" s="264">
        <v>9999</v>
      </c>
      <c r="F216" s="264">
        <v>0</v>
      </c>
      <c r="G216" s="4"/>
    </row>
    <row r="217" spans="1:7" x14ac:dyDescent="0.25">
      <c r="A217" s="264" t="s">
        <v>1999</v>
      </c>
      <c r="B217" s="264" t="s">
        <v>405</v>
      </c>
      <c r="C217" s="264" t="s">
        <v>405</v>
      </c>
      <c r="D217" s="264" t="s">
        <v>405</v>
      </c>
      <c r="E217" s="264">
        <v>9999</v>
      </c>
      <c r="F217" s="264">
        <v>0</v>
      </c>
      <c r="G217" s="4"/>
    </row>
    <row r="218" spans="1:7" x14ac:dyDescent="0.25">
      <c r="A218" s="264" t="s">
        <v>1999</v>
      </c>
      <c r="B218" s="264" t="s">
        <v>405</v>
      </c>
      <c r="C218" s="264" t="s">
        <v>405</v>
      </c>
      <c r="D218" s="264" t="s">
        <v>405</v>
      </c>
      <c r="E218" s="264">
        <v>9999</v>
      </c>
      <c r="F218" s="264">
        <v>0</v>
      </c>
      <c r="G218" s="4"/>
    </row>
    <row r="219" spans="1:7" x14ac:dyDescent="0.25">
      <c r="A219" s="264" t="s">
        <v>1999</v>
      </c>
      <c r="B219" s="264" t="s">
        <v>405</v>
      </c>
      <c r="C219" s="264" t="s">
        <v>405</v>
      </c>
      <c r="D219" s="264" t="s">
        <v>405</v>
      </c>
      <c r="E219" s="264">
        <v>9999</v>
      </c>
      <c r="F219" s="264">
        <v>0</v>
      </c>
      <c r="G219" s="4"/>
    </row>
    <row r="220" spans="1:7" x14ac:dyDescent="0.25">
      <c r="A220" s="264" t="s">
        <v>1999</v>
      </c>
      <c r="B220" s="264" t="s">
        <v>405</v>
      </c>
      <c r="C220" s="264" t="s">
        <v>405</v>
      </c>
      <c r="D220" s="264" t="s">
        <v>405</v>
      </c>
      <c r="E220" s="264">
        <v>9999</v>
      </c>
      <c r="F220" s="264">
        <v>0</v>
      </c>
      <c r="G220" s="4"/>
    </row>
    <row r="221" spans="1:7" x14ac:dyDescent="0.25">
      <c r="A221" s="264" t="s">
        <v>1999</v>
      </c>
      <c r="B221" s="264" t="s">
        <v>405</v>
      </c>
      <c r="C221" s="264" t="s">
        <v>405</v>
      </c>
      <c r="D221" s="264" t="s">
        <v>405</v>
      </c>
      <c r="E221" s="264">
        <v>9999</v>
      </c>
      <c r="F221" s="264">
        <v>0</v>
      </c>
      <c r="G221" s="4"/>
    </row>
    <row r="222" spans="1:7" x14ac:dyDescent="0.25">
      <c r="A222" s="264" t="s">
        <v>1999</v>
      </c>
      <c r="B222" s="264" t="s">
        <v>405</v>
      </c>
      <c r="C222" s="264" t="s">
        <v>405</v>
      </c>
      <c r="D222" s="264" t="s">
        <v>405</v>
      </c>
      <c r="E222" s="264">
        <v>9999</v>
      </c>
      <c r="F222" s="264">
        <v>0</v>
      </c>
      <c r="G222" s="4"/>
    </row>
    <row r="223" spans="1:7" x14ac:dyDescent="0.25">
      <c r="A223" s="264" t="s">
        <v>1999</v>
      </c>
      <c r="B223" s="264" t="s">
        <v>405</v>
      </c>
      <c r="C223" s="264" t="s">
        <v>405</v>
      </c>
      <c r="D223" s="264" t="s">
        <v>405</v>
      </c>
      <c r="E223" s="264">
        <v>9999</v>
      </c>
      <c r="F223" s="264">
        <v>0</v>
      </c>
      <c r="G223" s="4"/>
    </row>
    <row r="224" spans="1:7" x14ac:dyDescent="0.25">
      <c r="A224" s="264" t="s">
        <v>1999</v>
      </c>
      <c r="B224" s="264" t="s">
        <v>405</v>
      </c>
      <c r="C224" s="264" t="s">
        <v>405</v>
      </c>
      <c r="D224" s="264" t="s">
        <v>405</v>
      </c>
      <c r="E224" s="264">
        <v>9999</v>
      </c>
      <c r="F224" s="264">
        <v>0</v>
      </c>
      <c r="G224" s="4"/>
    </row>
    <row r="225" spans="1:7" x14ac:dyDescent="0.25">
      <c r="A225" s="264" t="s">
        <v>1999</v>
      </c>
      <c r="B225" s="264" t="s">
        <v>405</v>
      </c>
      <c r="C225" s="264" t="s">
        <v>405</v>
      </c>
      <c r="D225" s="264" t="s">
        <v>405</v>
      </c>
      <c r="E225" s="264">
        <v>9999</v>
      </c>
      <c r="F225" s="264">
        <v>0</v>
      </c>
      <c r="G225" s="4"/>
    </row>
    <row r="226" spans="1:7" x14ac:dyDescent="0.25">
      <c r="A226" s="264" t="s">
        <v>1999</v>
      </c>
      <c r="B226" s="264" t="s">
        <v>405</v>
      </c>
      <c r="C226" s="264" t="s">
        <v>405</v>
      </c>
      <c r="D226" s="264" t="s">
        <v>405</v>
      </c>
      <c r="E226" s="264">
        <v>9999</v>
      </c>
      <c r="F226" s="264">
        <v>0</v>
      </c>
      <c r="G226" s="4"/>
    </row>
    <row r="227" spans="1:7" x14ac:dyDescent="0.25">
      <c r="A227" s="264" t="s">
        <v>1999</v>
      </c>
      <c r="B227" s="264" t="s">
        <v>405</v>
      </c>
      <c r="C227" s="264" t="s">
        <v>405</v>
      </c>
      <c r="D227" s="264" t="s">
        <v>405</v>
      </c>
      <c r="E227" s="264">
        <v>9999</v>
      </c>
      <c r="F227" s="264">
        <v>0</v>
      </c>
      <c r="G227" s="4"/>
    </row>
    <row r="228" spans="1:7" x14ac:dyDescent="0.25">
      <c r="A228" s="264" t="s">
        <v>1999</v>
      </c>
      <c r="B228" s="264" t="s">
        <v>405</v>
      </c>
      <c r="C228" s="264" t="s">
        <v>405</v>
      </c>
      <c r="D228" s="264" t="s">
        <v>405</v>
      </c>
      <c r="E228" s="264">
        <v>9999</v>
      </c>
      <c r="F228" s="264">
        <v>0</v>
      </c>
      <c r="G228" s="4"/>
    </row>
    <row r="229" spans="1:7" x14ac:dyDescent="0.25">
      <c r="A229" s="264" t="s">
        <v>1999</v>
      </c>
      <c r="B229" s="264" t="s">
        <v>405</v>
      </c>
      <c r="C229" s="264" t="s">
        <v>405</v>
      </c>
      <c r="D229" s="264" t="s">
        <v>405</v>
      </c>
      <c r="E229" s="264">
        <v>9999</v>
      </c>
      <c r="F229" s="264">
        <v>0</v>
      </c>
      <c r="G229" s="4"/>
    </row>
    <row r="230" spans="1:7" x14ac:dyDescent="0.25">
      <c r="A230" s="264" t="s">
        <v>1999</v>
      </c>
      <c r="B230" s="264" t="s">
        <v>405</v>
      </c>
      <c r="C230" s="264" t="s">
        <v>405</v>
      </c>
      <c r="D230" s="264" t="s">
        <v>405</v>
      </c>
      <c r="E230" s="264">
        <v>9999</v>
      </c>
      <c r="F230" s="264">
        <v>0</v>
      </c>
      <c r="G230" s="4"/>
    </row>
    <row r="231" spans="1:7" x14ac:dyDescent="0.25">
      <c r="A231" s="264" t="s">
        <v>1999</v>
      </c>
      <c r="B231" s="264" t="s">
        <v>405</v>
      </c>
      <c r="C231" s="264" t="s">
        <v>405</v>
      </c>
      <c r="D231" s="264" t="s">
        <v>405</v>
      </c>
      <c r="E231" s="264">
        <v>9999</v>
      </c>
      <c r="F231" s="264">
        <v>0</v>
      </c>
      <c r="G231" s="4"/>
    </row>
    <row r="232" spans="1:7" x14ac:dyDescent="0.25">
      <c r="A232" s="264" t="s">
        <v>1999</v>
      </c>
      <c r="B232" s="264" t="s">
        <v>405</v>
      </c>
      <c r="C232" s="264" t="s">
        <v>405</v>
      </c>
      <c r="D232" s="264" t="s">
        <v>405</v>
      </c>
      <c r="E232" s="264">
        <v>9999</v>
      </c>
      <c r="F232" s="264">
        <v>0</v>
      </c>
      <c r="G232" s="4"/>
    </row>
    <row r="233" spans="1:7" x14ac:dyDescent="0.25">
      <c r="A233" s="264" t="s">
        <v>1999</v>
      </c>
      <c r="B233" s="264" t="s">
        <v>405</v>
      </c>
      <c r="C233" s="264" t="s">
        <v>405</v>
      </c>
      <c r="D233" s="264" t="s">
        <v>405</v>
      </c>
      <c r="E233" s="264">
        <v>9999</v>
      </c>
      <c r="F233" s="264">
        <v>0</v>
      </c>
      <c r="G233" s="4"/>
    </row>
    <row r="234" spans="1:7" x14ac:dyDescent="0.25">
      <c r="A234" s="264" t="s">
        <v>1999</v>
      </c>
      <c r="B234" s="264" t="s">
        <v>405</v>
      </c>
      <c r="C234" s="264" t="s">
        <v>405</v>
      </c>
      <c r="D234" s="264" t="s">
        <v>405</v>
      </c>
      <c r="E234" s="264">
        <v>9999</v>
      </c>
      <c r="F234" s="264">
        <v>0</v>
      </c>
      <c r="G234" s="4"/>
    </row>
    <row r="235" spans="1:7" x14ac:dyDescent="0.25">
      <c r="A235" s="264" t="s">
        <v>1999</v>
      </c>
      <c r="B235" s="264" t="s">
        <v>405</v>
      </c>
      <c r="C235" s="264" t="s">
        <v>405</v>
      </c>
      <c r="D235" s="264" t="s">
        <v>405</v>
      </c>
      <c r="E235" s="264">
        <v>9999</v>
      </c>
      <c r="F235" s="264">
        <v>0</v>
      </c>
      <c r="G235" s="4"/>
    </row>
    <row r="236" spans="1:7" x14ac:dyDescent="0.25">
      <c r="A236" s="264" t="s">
        <v>1999</v>
      </c>
      <c r="B236" s="264" t="s">
        <v>405</v>
      </c>
      <c r="C236" s="264" t="s">
        <v>405</v>
      </c>
      <c r="D236" s="264" t="s">
        <v>405</v>
      </c>
      <c r="E236" s="264">
        <v>9999</v>
      </c>
      <c r="F236" s="264">
        <v>0</v>
      </c>
      <c r="G236" s="4"/>
    </row>
    <row r="237" spans="1:7" x14ac:dyDescent="0.25">
      <c r="A237" s="264" t="s">
        <v>1999</v>
      </c>
      <c r="B237" s="264" t="s">
        <v>405</v>
      </c>
      <c r="C237" s="264" t="s">
        <v>405</v>
      </c>
      <c r="D237" s="264" t="s">
        <v>405</v>
      </c>
      <c r="E237" s="264">
        <v>9999</v>
      </c>
      <c r="F237" s="264">
        <v>0</v>
      </c>
      <c r="G237" s="4"/>
    </row>
    <row r="238" spans="1:7" x14ac:dyDescent="0.25">
      <c r="A238" s="264" t="s">
        <v>1999</v>
      </c>
      <c r="B238" s="264" t="s">
        <v>405</v>
      </c>
      <c r="C238" s="264" t="s">
        <v>405</v>
      </c>
      <c r="D238" s="264" t="s">
        <v>405</v>
      </c>
      <c r="E238" s="264">
        <v>9999</v>
      </c>
      <c r="F238" s="264">
        <v>0</v>
      </c>
      <c r="G238" s="4"/>
    </row>
    <row r="239" spans="1:7" x14ac:dyDescent="0.25">
      <c r="A239" s="264" t="s">
        <v>1999</v>
      </c>
      <c r="B239" s="264" t="s">
        <v>405</v>
      </c>
      <c r="C239" s="264" t="s">
        <v>405</v>
      </c>
      <c r="D239" s="264" t="s">
        <v>405</v>
      </c>
      <c r="E239" s="264">
        <v>9999</v>
      </c>
      <c r="F239" s="264">
        <v>0</v>
      </c>
      <c r="G239" s="4"/>
    </row>
    <row r="240" spans="1:7" x14ac:dyDescent="0.25">
      <c r="A240" s="264" t="s">
        <v>1999</v>
      </c>
      <c r="B240" s="264" t="s">
        <v>405</v>
      </c>
      <c r="C240" s="264" t="s">
        <v>405</v>
      </c>
      <c r="D240" s="264" t="s">
        <v>405</v>
      </c>
      <c r="E240" s="264">
        <v>9999</v>
      </c>
      <c r="F240" s="264">
        <v>0</v>
      </c>
      <c r="G240" s="4"/>
    </row>
    <row r="241" spans="1:7" x14ac:dyDescent="0.25">
      <c r="A241" s="264" t="s">
        <v>1999</v>
      </c>
      <c r="B241" s="264" t="s">
        <v>405</v>
      </c>
      <c r="C241" s="264" t="s">
        <v>405</v>
      </c>
      <c r="D241" s="264" t="s">
        <v>405</v>
      </c>
      <c r="E241" s="264">
        <v>9999</v>
      </c>
      <c r="F241" s="264">
        <v>0</v>
      </c>
      <c r="G241" s="4"/>
    </row>
    <row r="242" spans="1:7" x14ac:dyDescent="0.25">
      <c r="A242" s="264" t="s">
        <v>1999</v>
      </c>
      <c r="B242" s="264" t="s">
        <v>405</v>
      </c>
      <c r="C242" s="264" t="s">
        <v>405</v>
      </c>
      <c r="D242" s="264" t="s">
        <v>405</v>
      </c>
      <c r="E242" s="264">
        <v>9999</v>
      </c>
      <c r="F242" s="264">
        <v>0</v>
      </c>
      <c r="G242" s="4"/>
    </row>
    <row r="243" spans="1:7" x14ac:dyDescent="0.25">
      <c r="A243" s="264" t="s">
        <v>1999</v>
      </c>
      <c r="B243" s="264" t="s">
        <v>405</v>
      </c>
      <c r="C243" s="264" t="s">
        <v>405</v>
      </c>
      <c r="D243" s="264" t="s">
        <v>405</v>
      </c>
      <c r="E243" s="264">
        <v>9999</v>
      </c>
      <c r="F243" s="264">
        <v>0</v>
      </c>
      <c r="G243" s="4"/>
    </row>
    <row r="244" spans="1:7" x14ac:dyDescent="0.25">
      <c r="A244" s="264" t="s">
        <v>1999</v>
      </c>
      <c r="B244" s="264" t="s">
        <v>405</v>
      </c>
      <c r="C244" s="264" t="s">
        <v>405</v>
      </c>
      <c r="D244" s="264" t="s">
        <v>405</v>
      </c>
      <c r="E244" s="264">
        <v>9999</v>
      </c>
      <c r="F244" s="264">
        <v>0</v>
      </c>
      <c r="G244" s="4"/>
    </row>
    <row r="245" spans="1:7" x14ac:dyDescent="0.25">
      <c r="A245" s="264" t="s">
        <v>1999</v>
      </c>
      <c r="B245" s="264" t="s">
        <v>405</v>
      </c>
      <c r="C245" s="264" t="s">
        <v>405</v>
      </c>
      <c r="D245" s="264" t="s">
        <v>405</v>
      </c>
      <c r="E245" s="264">
        <v>9999</v>
      </c>
      <c r="F245" s="264">
        <v>0</v>
      </c>
      <c r="G245" s="4"/>
    </row>
    <row r="246" spans="1:7" x14ac:dyDescent="0.25">
      <c r="A246" s="264" t="s">
        <v>1999</v>
      </c>
      <c r="B246" s="264" t="s">
        <v>405</v>
      </c>
      <c r="C246" s="264" t="s">
        <v>405</v>
      </c>
      <c r="D246" s="264" t="s">
        <v>405</v>
      </c>
      <c r="E246" s="264">
        <v>9999</v>
      </c>
      <c r="F246" s="264">
        <v>0</v>
      </c>
      <c r="G246" s="4"/>
    </row>
    <row r="247" spans="1:7" x14ac:dyDescent="0.25">
      <c r="A247" s="264" t="s">
        <v>1999</v>
      </c>
      <c r="B247" s="264" t="s">
        <v>405</v>
      </c>
      <c r="C247" s="264" t="s">
        <v>405</v>
      </c>
      <c r="D247" s="264" t="s">
        <v>405</v>
      </c>
      <c r="E247" s="264">
        <v>9999</v>
      </c>
      <c r="F247" s="264">
        <v>0</v>
      </c>
      <c r="G247" s="4"/>
    </row>
    <row r="248" spans="1:7" x14ac:dyDescent="0.25">
      <c r="A248" s="264" t="s">
        <v>1999</v>
      </c>
      <c r="B248" s="264" t="s">
        <v>405</v>
      </c>
      <c r="C248" s="264" t="s">
        <v>405</v>
      </c>
      <c r="D248" s="264" t="s">
        <v>405</v>
      </c>
      <c r="E248" s="264">
        <v>9999</v>
      </c>
      <c r="F248" s="264">
        <v>0</v>
      </c>
      <c r="G248" s="4"/>
    </row>
    <row r="249" spans="1:7" x14ac:dyDescent="0.25">
      <c r="A249" s="264" t="s">
        <v>1999</v>
      </c>
      <c r="B249" s="264" t="s">
        <v>405</v>
      </c>
      <c r="C249" s="264" t="s">
        <v>405</v>
      </c>
      <c r="D249" s="264" t="s">
        <v>405</v>
      </c>
      <c r="E249" s="264">
        <v>9999</v>
      </c>
      <c r="F249" s="264">
        <v>0</v>
      </c>
      <c r="G249" s="4"/>
    </row>
    <row r="250" spans="1:7" x14ac:dyDescent="0.25">
      <c r="A250" s="264" t="s">
        <v>1999</v>
      </c>
      <c r="B250" s="264" t="s">
        <v>405</v>
      </c>
      <c r="C250" s="264" t="s">
        <v>405</v>
      </c>
      <c r="D250" s="264" t="s">
        <v>405</v>
      </c>
      <c r="E250" s="264">
        <v>9999</v>
      </c>
      <c r="F250" s="264">
        <v>0</v>
      </c>
      <c r="G250" s="4"/>
    </row>
    <row r="251" spans="1:7" x14ac:dyDescent="0.25">
      <c r="A251" s="264" t="s">
        <v>1999</v>
      </c>
      <c r="B251" s="264" t="s">
        <v>405</v>
      </c>
      <c r="C251" s="264" t="s">
        <v>405</v>
      </c>
      <c r="D251" s="264" t="s">
        <v>405</v>
      </c>
      <c r="E251" s="264">
        <v>9999</v>
      </c>
      <c r="F251" s="264">
        <v>0</v>
      </c>
      <c r="G251" s="4"/>
    </row>
    <row r="252" spans="1:7" x14ac:dyDescent="0.25">
      <c r="A252" s="264" t="s">
        <v>1999</v>
      </c>
      <c r="B252" s="264" t="s">
        <v>405</v>
      </c>
      <c r="C252" s="264" t="s">
        <v>405</v>
      </c>
      <c r="D252" s="264" t="s">
        <v>405</v>
      </c>
      <c r="E252" s="264">
        <v>9999</v>
      </c>
      <c r="F252" s="264">
        <v>0</v>
      </c>
      <c r="G252" s="4"/>
    </row>
    <row r="253" spans="1:7" x14ac:dyDescent="0.25">
      <c r="A253" s="264" t="s">
        <v>1999</v>
      </c>
      <c r="B253" s="264" t="s">
        <v>405</v>
      </c>
      <c r="C253" s="264" t="s">
        <v>405</v>
      </c>
      <c r="D253" s="264" t="s">
        <v>405</v>
      </c>
      <c r="E253" s="264">
        <v>9999</v>
      </c>
      <c r="F253" s="264">
        <v>0</v>
      </c>
      <c r="G253" s="4"/>
    </row>
    <row r="254" spans="1:7" x14ac:dyDescent="0.25">
      <c r="A254" s="264" t="s">
        <v>1999</v>
      </c>
      <c r="B254" s="264" t="s">
        <v>405</v>
      </c>
      <c r="C254" s="264" t="s">
        <v>405</v>
      </c>
      <c r="D254" s="264" t="s">
        <v>405</v>
      </c>
      <c r="E254" s="264">
        <v>9999</v>
      </c>
      <c r="F254" s="264">
        <v>0</v>
      </c>
      <c r="G254" s="4"/>
    </row>
    <row r="255" spans="1:7" x14ac:dyDescent="0.25">
      <c r="A255" s="264" t="s">
        <v>1999</v>
      </c>
      <c r="B255" s="264" t="s">
        <v>405</v>
      </c>
      <c r="C255" s="264" t="s">
        <v>405</v>
      </c>
      <c r="D255" s="264" t="s">
        <v>405</v>
      </c>
      <c r="E255" s="264">
        <v>9999</v>
      </c>
      <c r="F255" s="264">
        <v>0</v>
      </c>
      <c r="G255" s="4"/>
    </row>
    <row r="256" spans="1:7" x14ac:dyDescent="0.25">
      <c r="A256" s="264" t="s">
        <v>1999</v>
      </c>
      <c r="B256" s="264" t="s">
        <v>405</v>
      </c>
      <c r="C256" s="264" t="s">
        <v>405</v>
      </c>
      <c r="D256" s="264" t="s">
        <v>405</v>
      </c>
      <c r="E256" s="264">
        <v>9999</v>
      </c>
      <c r="F256" s="264">
        <v>0</v>
      </c>
      <c r="G256" s="4"/>
    </row>
    <row r="257" spans="1:7" x14ac:dyDescent="0.25">
      <c r="A257" s="264" t="s">
        <v>1999</v>
      </c>
      <c r="B257" s="264" t="s">
        <v>405</v>
      </c>
      <c r="C257" s="264" t="s">
        <v>405</v>
      </c>
      <c r="D257" s="264" t="s">
        <v>405</v>
      </c>
      <c r="E257" s="264">
        <v>9999</v>
      </c>
      <c r="F257" s="264">
        <v>0</v>
      </c>
      <c r="G257" s="4"/>
    </row>
    <row r="258" spans="1:7" x14ac:dyDescent="0.25">
      <c r="A258" s="264" t="s">
        <v>1999</v>
      </c>
      <c r="B258" s="264" t="s">
        <v>405</v>
      </c>
      <c r="C258" s="264" t="s">
        <v>405</v>
      </c>
      <c r="D258" s="264" t="s">
        <v>405</v>
      </c>
      <c r="E258" s="264">
        <v>9999</v>
      </c>
      <c r="F258" s="264">
        <v>0</v>
      </c>
      <c r="G258" s="4"/>
    </row>
    <row r="259" spans="1:7" x14ac:dyDescent="0.25">
      <c r="A259" s="264" t="s">
        <v>1999</v>
      </c>
      <c r="B259" s="264" t="s">
        <v>405</v>
      </c>
      <c r="C259" s="264" t="s">
        <v>405</v>
      </c>
      <c r="D259" s="264" t="s">
        <v>405</v>
      </c>
      <c r="E259" s="264">
        <v>9999</v>
      </c>
      <c r="F259" s="264">
        <v>0</v>
      </c>
      <c r="G259" s="4"/>
    </row>
    <row r="260" spans="1:7" x14ac:dyDescent="0.25">
      <c r="A260" s="264" t="s">
        <v>1999</v>
      </c>
      <c r="B260" s="264" t="s">
        <v>405</v>
      </c>
      <c r="C260" s="264" t="s">
        <v>405</v>
      </c>
      <c r="D260" s="264" t="s">
        <v>405</v>
      </c>
      <c r="E260" s="264">
        <v>9999</v>
      </c>
      <c r="F260" s="264">
        <v>0</v>
      </c>
      <c r="G260" s="4"/>
    </row>
    <row r="261" spans="1:7" x14ac:dyDescent="0.25">
      <c r="A261" s="265" t="s">
        <v>1999</v>
      </c>
      <c r="B261" s="265" t="s">
        <v>405</v>
      </c>
      <c r="C261" s="265" t="s">
        <v>405</v>
      </c>
      <c r="D261" s="265" t="s">
        <v>405</v>
      </c>
      <c r="E261" s="265">
        <v>9999</v>
      </c>
      <c r="F261" s="265">
        <v>0</v>
      </c>
      <c r="G261" s="4"/>
    </row>
    <row r="262" spans="1:7" x14ac:dyDescent="0.25">
      <c r="A262" s="265" t="s">
        <v>1999</v>
      </c>
      <c r="B262" s="265" t="s">
        <v>405</v>
      </c>
      <c r="C262" s="265" t="s">
        <v>405</v>
      </c>
      <c r="D262" s="265" t="s">
        <v>405</v>
      </c>
      <c r="E262" s="265">
        <v>9999</v>
      </c>
      <c r="F262" s="265">
        <v>0</v>
      </c>
      <c r="G262" s="4"/>
    </row>
    <row r="263" spans="1:7" x14ac:dyDescent="0.25">
      <c r="A263" s="265" t="s">
        <v>1999</v>
      </c>
      <c r="B263" s="265" t="s">
        <v>405</v>
      </c>
      <c r="C263" s="265" t="s">
        <v>405</v>
      </c>
      <c r="D263" s="265" t="s">
        <v>405</v>
      </c>
      <c r="E263" s="265">
        <v>9999</v>
      </c>
      <c r="F263" s="265">
        <v>0</v>
      </c>
      <c r="G263" s="4"/>
    </row>
    <row r="264" spans="1:7" x14ac:dyDescent="0.25">
      <c r="A264" s="265" t="s">
        <v>1999</v>
      </c>
      <c r="B264" s="265" t="s">
        <v>405</v>
      </c>
      <c r="C264" s="265" t="s">
        <v>405</v>
      </c>
      <c r="D264" s="265" t="s">
        <v>405</v>
      </c>
      <c r="E264" s="265">
        <v>9999</v>
      </c>
      <c r="F264" s="265">
        <v>0</v>
      </c>
      <c r="G264" s="4"/>
    </row>
    <row r="265" spans="1:7" x14ac:dyDescent="0.25">
      <c r="A265" s="265" t="s">
        <v>1999</v>
      </c>
      <c r="B265" s="265" t="s">
        <v>405</v>
      </c>
      <c r="C265" s="265" t="s">
        <v>405</v>
      </c>
      <c r="D265" s="265" t="s">
        <v>405</v>
      </c>
      <c r="E265" s="265">
        <v>9999</v>
      </c>
      <c r="F265" s="265">
        <v>0</v>
      </c>
      <c r="G265" s="4"/>
    </row>
    <row r="266" spans="1:7" x14ac:dyDescent="0.25">
      <c r="A266" s="265" t="s">
        <v>1999</v>
      </c>
      <c r="B266" s="265" t="s">
        <v>405</v>
      </c>
      <c r="C266" s="265" t="s">
        <v>405</v>
      </c>
      <c r="D266" s="265" t="s">
        <v>405</v>
      </c>
      <c r="E266" s="265">
        <v>9999</v>
      </c>
      <c r="F266" s="265">
        <v>0</v>
      </c>
      <c r="G266" s="4"/>
    </row>
    <row r="267" spans="1:7" x14ac:dyDescent="0.25">
      <c r="A267" s="265" t="s">
        <v>1999</v>
      </c>
      <c r="B267" s="265" t="s">
        <v>405</v>
      </c>
      <c r="C267" s="265" t="s">
        <v>405</v>
      </c>
      <c r="D267" s="265" t="s">
        <v>405</v>
      </c>
      <c r="E267" s="265">
        <v>9999</v>
      </c>
      <c r="F267" s="265">
        <v>0</v>
      </c>
      <c r="G267" s="4"/>
    </row>
    <row r="268" spans="1:7" x14ac:dyDescent="0.25">
      <c r="A268" s="265" t="s">
        <v>1999</v>
      </c>
      <c r="B268" s="265" t="s">
        <v>405</v>
      </c>
      <c r="C268" s="265" t="s">
        <v>405</v>
      </c>
      <c r="D268" s="265" t="s">
        <v>405</v>
      </c>
      <c r="E268" s="265">
        <v>9999</v>
      </c>
      <c r="F268" s="265">
        <v>0</v>
      </c>
      <c r="G268" s="4"/>
    </row>
    <row r="269" spans="1:7" x14ac:dyDescent="0.25">
      <c r="A269" s="265" t="s">
        <v>1999</v>
      </c>
      <c r="B269" s="265" t="s">
        <v>405</v>
      </c>
      <c r="C269" s="265" t="s">
        <v>405</v>
      </c>
      <c r="D269" s="265" t="s">
        <v>405</v>
      </c>
      <c r="E269" s="265">
        <v>9999</v>
      </c>
      <c r="F269" s="265">
        <v>0</v>
      </c>
      <c r="G269" s="4"/>
    </row>
    <row r="270" spans="1:7" x14ac:dyDescent="0.25">
      <c r="A270" s="265" t="s">
        <v>1999</v>
      </c>
      <c r="B270" s="265" t="s">
        <v>405</v>
      </c>
      <c r="C270" s="265" t="s">
        <v>405</v>
      </c>
      <c r="D270" s="265" t="s">
        <v>405</v>
      </c>
      <c r="E270" s="265">
        <v>9999</v>
      </c>
      <c r="F270" s="265">
        <v>0</v>
      </c>
      <c r="G270" s="4"/>
    </row>
    <row r="271" spans="1:7" x14ac:dyDescent="0.25">
      <c r="A271" s="265" t="s">
        <v>1999</v>
      </c>
      <c r="B271" s="265" t="s">
        <v>405</v>
      </c>
      <c r="C271" s="265" t="s">
        <v>405</v>
      </c>
      <c r="D271" s="265" t="s">
        <v>405</v>
      </c>
      <c r="E271" s="265">
        <v>9999</v>
      </c>
      <c r="F271" s="265">
        <v>0</v>
      </c>
      <c r="G271" s="4"/>
    </row>
    <row r="272" spans="1:7" x14ac:dyDescent="0.25">
      <c r="A272" s="265" t="s">
        <v>1999</v>
      </c>
      <c r="B272" s="265" t="s">
        <v>405</v>
      </c>
      <c r="C272" s="265" t="s">
        <v>405</v>
      </c>
      <c r="D272" s="265" t="s">
        <v>405</v>
      </c>
      <c r="E272" s="265">
        <v>9999</v>
      </c>
      <c r="F272" s="265">
        <v>0</v>
      </c>
      <c r="G272" s="4"/>
    </row>
    <row r="273" spans="1:7" x14ac:dyDescent="0.25">
      <c r="A273" s="265" t="s">
        <v>1999</v>
      </c>
      <c r="B273" s="265" t="s">
        <v>405</v>
      </c>
      <c r="C273" s="265" t="s">
        <v>405</v>
      </c>
      <c r="D273" s="265" t="s">
        <v>405</v>
      </c>
      <c r="E273" s="265">
        <v>9999</v>
      </c>
      <c r="F273" s="265">
        <v>0</v>
      </c>
      <c r="G273" s="4"/>
    </row>
    <row r="274" spans="1:7" x14ac:dyDescent="0.25">
      <c r="A274" s="265" t="s">
        <v>1999</v>
      </c>
      <c r="B274" s="265" t="s">
        <v>405</v>
      </c>
      <c r="C274" s="265" t="s">
        <v>405</v>
      </c>
      <c r="D274" s="265" t="s">
        <v>405</v>
      </c>
      <c r="E274" s="265">
        <v>9999</v>
      </c>
      <c r="F274" s="265">
        <v>0</v>
      </c>
      <c r="G274" s="4"/>
    </row>
    <row r="275" spans="1:7" x14ac:dyDescent="0.25">
      <c r="A275" s="265" t="s">
        <v>1999</v>
      </c>
      <c r="B275" s="265" t="s">
        <v>405</v>
      </c>
      <c r="C275" s="265" t="s">
        <v>405</v>
      </c>
      <c r="D275" s="265" t="s">
        <v>405</v>
      </c>
      <c r="E275" s="265">
        <v>9999</v>
      </c>
      <c r="F275" s="265">
        <v>0</v>
      </c>
      <c r="G275" s="4"/>
    </row>
    <row r="276" spans="1:7" x14ac:dyDescent="0.25">
      <c r="A276" s="265" t="s">
        <v>1999</v>
      </c>
      <c r="B276" s="265" t="s">
        <v>405</v>
      </c>
      <c r="C276" s="265" t="s">
        <v>405</v>
      </c>
      <c r="D276" s="265" t="s">
        <v>405</v>
      </c>
      <c r="E276" s="265">
        <v>9999</v>
      </c>
      <c r="F276" s="265">
        <v>0</v>
      </c>
      <c r="G276" s="4"/>
    </row>
    <row r="277" spans="1:7" x14ac:dyDescent="0.25">
      <c r="A277" s="265" t="s">
        <v>1999</v>
      </c>
      <c r="B277" s="265" t="s">
        <v>405</v>
      </c>
      <c r="C277" s="265" t="s">
        <v>405</v>
      </c>
      <c r="D277" s="265" t="s">
        <v>405</v>
      </c>
      <c r="E277" s="265">
        <v>9999</v>
      </c>
      <c r="F277" s="265">
        <v>0</v>
      </c>
      <c r="G277" s="4"/>
    </row>
    <row r="278" spans="1:7" x14ac:dyDescent="0.25">
      <c r="A278" s="265" t="s">
        <v>1999</v>
      </c>
      <c r="B278" s="265" t="s">
        <v>405</v>
      </c>
      <c r="C278" s="265" t="s">
        <v>405</v>
      </c>
      <c r="D278" s="265" t="s">
        <v>405</v>
      </c>
      <c r="E278" s="265">
        <v>9999</v>
      </c>
      <c r="F278" s="265">
        <v>0</v>
      </c>
      <c r="G278" s="4"/>
    </row>
    <row r="279" spans="1:7" x14ac:dyDescent="0.25">
      <c r="A279" s="265" t="s">
        <v>1999</v>
      </c>
      <c r="B279" s="265" t="s">
        <v>405</v>
      </c>
      <c r="C279" s="265" t="s">
        <v>405</v>
      </c>
      <c r="D279" s="265" t="s">
        <v>405</v>
      </c>
      <c r="E279" s="265">
        <v>9999</v>
      </c>
      <c r="F279" s="265">
        <v>0</v>
      </c>
      <c r="G279" s="4"/>
    </row>
    <row r="280" spans="1:7" x14ac:dyDescent="0.25">
      <c r="A280" s="265" t="s">
        <v>1999</v>
      </c>
      <c r="B280" s="265" t="s">
        <v>405</v>
      </c>
      <c r="C280" s="265" t="s">
        <v>405</v>
      </c>
      <c r="D280" s="265" t="s">
        <v>405</v>
      </c>
      <c r="E280" s="265">
        <v>9999</v>
      </c>
      <c r="F280" s="265">
        <v>0</v>
      </c>
      <c r="G280" s="4"/>
    </row>
    <row r="281" spans="1:7" x14ac:dyDescent="0.25">
      <c r="A281" s="265" t="s">
        <v>1999</v>
      </c>
      <c r="B281" s="265" t="s">
        <v>405</v>
      </c>
      <c r="C281" s="265" t="s">
        <v>405</v>
      </c>
      <c r="D281" s="265" t="s">
        <v>405</v>
      </c>
      <c r="E281" s="265">
        <v>9999</v>
      </c>
      <c r="F281" s="265">
        <v>0</v>
      </c>
      <c r="G281" s="4"/>
    </row>
    <row r="282" spans="1:7" x14ac:dyDescent="0.25">
      <c r="A282" s="265" t="s">
        <v>1999</v>
      </c>
      <c r="B282" s="265" t="s">
        <v>405</v>
      </c>
      <c r="C282" s="265" t="s">
        <v>405</v>
      </c>
      <c r="D282" s="265" t="s">
        <v>405</v>
      </c>
      <c r="E282" s="265">
        <v>9999</v>
      </c>
      <c r="F282" s="265">
        <v>0</v>
      </c>
      <c r="G282" s="4"/>
    </row>
    <row r="283" spans="1:7" x14ac:dyDescent="0.25">
      <c r="A283" s="265" t="s">
        <v>1999</v>
      </c>
      <c r="B283" s="265" t="s">
        <v>405</v>
      </c>
      <c r="C283" s="265" t="s">
        <v>405</v>
      </c>
      <c r="D283" s="265" t="s">
        <v>405</v>
      </c>
      <c r="E283" s="265">
        <v>9999</v>
      </c>
      <c r="F283" s="265">
        <v>0</v>
      </c>
      <c r="G283" s="4"/>
    </row>
    <row r="284" spans="1:7" x14ac:dyDescent="0.25">
      <c r="A284" s="265" t="s">
        <v>1999</v>
      </c>
      <c r="B284" s="265" t="s">
        <v>405</v>
      </c>
      <c r="C284" s="265" t="s">
        <v>405</v>
      </c>
      <c r="D284" s="265" t="s">
        <v>405</v>
      </c>
      <c r="E284" s="265">
        <v>9999</v>
      </c>
      <c r="F284" s="265">
        <v>0</v>
      </c>
      <c r="G284" s="4"/>
    </row>
    <row r="285" spans="1:7" x14ac:dyDescent="0.25">
      <c r="A285" s="265" t="s">
        <v>1999</v>
      </c>
      <c r="B285" s="265" t="s">
        <v>405</v>
      </c>
      <c r="C285" s="265" t="s">
        <v>405</v>
      </c>
      <c r="D285" s="265" t="s">
        <v>405</v>
      </c>
      <c r="E285" s="265">
        <v>9999</v>
      </c>
      <c r="F285" s="265">
        <v>0</v>
      </c>
      <c r="G285" s="4"/>
    </row>
    <row r="286" spans="1:7" x14ac:dyDescent="0.25">
      <c r="A286" s="265" t="s">
        <v>1999</v>
      </c>
      <c r="B286" s="265" t="s">
        <v>405</v>
      </c>
      <c r="C286" s="265" t="s">
        <v>405</v>
      </c>
      <c r="D286" s="265" t="s">
        <v>405</v>
      </c>
      <c r="E286" s="265">
        <v>9999</v>
      </c>
      <c r="F286" s="265">
        <v>0</v>
      </c>
      <c r="G286" s="4"/>
    </row>
    <row r="287" spans="1:7" x14ac:dyDescent="0.25">
      <c r="A287" s="265" t="s">
        <v>1999</v>
      </c>
      <c r="B287" s="265" t="s">
        <v>405</v>
      </c>
      <c r="C287" s="265" t="s">
        <v>405</v>
      </c>
      <c r="D287" s="265" t="s">
        <v>405</v>
      </c>
      <c r="E287" s="265">
        <v>9999</v>
      </c>
      <c r="F287" s="265">
        <v>0</v>
      </c>
      <c r="G287" s="4"/>
    </row>
    <row r="288" spans="1:7" x14ac:dyDescent="0.25">
      <c r="A288" s="265" t="s">
        <v>1999</v>
      </c>
      <c r="B288" s="265" t="s">
        <v>405</v>
      </c>
      <c r="C288" s="265" t="s">
        <v>405</v>
      </c>
      <c r="D288" s="265" t="s">
        <v>405</v>
      </c>
      <c r="E288" s="265">
        <v>9999</v>
      </c>
      <c r="F288" s="265">
        <v>0</v>
      </c>
      <c r="G288" s="4"/>
    </row>
    <row r="289" spans="1:7" x14ac:dyDescent="0.25">
      <c r="A289" s="265" t="s">
        <v>1999</v>
      </c>
      <c r="B289" s="265" t="s">
        <v>405</v>
      </c>
      <c r="C289" s="265" t="s">
        <v>405</v>
      </c>
      <c r="D289" s="265" t="s">
        <v>405</v>
      </c>
      <c r="E289" s="265">
        <v>9999</v>
      </c>
      <c r="F289" s="265">
        <v>0</v>
      </c>
      <c r="G289" s="4"/>
    </row>
    <row r="290" spans="1:7" x14ac:dyDescent="0.25">
      <c r="A290" s="265" t="s">
        <v>1999</v>
      </c>
      <c r="B290" s="265" t="s">
        <v>405</v>
      </c>
      <c r="C290" s="265" t="s">
        <v>405</v>
      </c>
      <c r="D290" s="265" t="s">
        <v>405</v>
      </c>
      <c r="E290" s="265">
        <v>9999</v>
      </c>
      <c r="F290" s="265">
        <v>0</v>
      </c>
      <c r="G290" s="4"/>
    </row>
    <row r="291" spans="1:7" x14ac:dyDescent="0.25">
      <c r="A291" s="265" t="s">
        <v>1999</v>
      </c>
      <c r="B291" s="265" t="s">
        <v>405</v>
      </c>
      <c r="C291" s="265" t="s">
        <v>405</v>
      </c>
      <c r="D291" s="265" t="s">
        <v>405</v>
      </c>
      <c r="E291" s="265">
        <v>9999</v>
      </c>
      <c r="F291" s="265">
        <v>0</v>
      </c>
      <c r="G291" s="4"/>
    </row>
    <row r="292" spans="1:7" x14ac:dyDescent="0.25">
      <c r="A292" s="265" t="s">
        <v>1999</v>
      </c>
      <c r="B292" s="265" t="s">
        <v>405</v>
      </c>
      <c r="C292" s="265" t="s">
        <v>405</v>
      </c>
      <c r="D292" s="265" t="s">
        <v>405</v>
      </c>
      <c r="E292" s="265">
        <v>9999</v>
      </c>
      <c r="F292" s="265">
        <v>0</v>
      </c>
      <c r="G292" s="4"/>
    </row>
    <row r="293" spans="1:7" x14ac:dyDescent="0.25">
      <c r="A293" s="265" t="s">
        <v>1999</v>
      </c>
      <c r="B293" s="265" t="s">
        <v>405</v>
      </c>
      <c r="C293" s="265" t="s">
        <v>405</v>
      </c>
      <c r="D293" s="265" t="s">
        <v>405</v>
      </c>
      <c r="E293" s="265">
        <v>9999</v>
      </c>
      <c r="F293" s="265">
        <v>0</v>
      </c>
      <c r="G293" s="4"/>
    </row>
    <row r="294" spans="1:7" x14ac:dyDescent="0.25">
      <c r="A294" s="265" t="s">
        <v>1999</v>
      </c>
      <c r="B294" s="265" t="s">
        <v>405</v>
      </c>
      <c r="C294" s="265" t="s">
        <v>405</v>
      </c>
      <c r="D294" s="265" t="s">
        <v>405</v>
      </c>
      <c r="E294" s="265">
        <v>9999</v>
      </c>
      <c r="F294" s="265">
        <v>0</v>
      </c>
      <c r="G294" s="4"/>
    </row>
    <row r="295" spans="1:7" x14ac:dyDescent="0.25">
      <c r="A295" s="265" t="s">
        <v>1999</v>
      </c>
      <c r="B295" s="265" t="s">
        <v>405</v>
      </c>
      <c r="C295" s="265" t="s">
        <v>405</v>
      </c>
      <c r="D295" s="265" t="s">
        <v>405</v>
      </c>
      <c r="E295" s="265">
        <v>9999</v>
      </c>
      <c r="F295" s="265">
        <v>0</v>
      </c>
      <c r="G295" s="4"/>
    </row>
    <row r="296" spans="1:7" x14ac:dyDescent="0.25">
      <c r="A296" s="265" t="s">
        <v>1999</v>
      </c>
      <c r="B296" s="265" t="s">
        <v>405</v>
      </c>
      <c r="C296" s="265" t="s">
        <v>405</v>
      </c>
      <c r="D296" s="265" t="s">
        <v>405</v>
      </c>
      <c r="E296" s="265">
        <v>9999</v>
      </c>
      <c r="F296" s="265">
        <v>0</v>
      </c>
      <c r="G296" s="4"/>
    </row>
    <row r="297" spans="1:7" x14ac:dyDescent="0.25">
      <c r="A297" s="265" t="s">
        <v>1999</v>
      </c>
      <c r="B297" s="265" t="s">
        <v>405</v>
      </c>
      <c r="C297" s="265" t="s">
        <v>405</v>
      </c>
      <c r="D297" s="265" t="s">
        <v>405</v>
      </c>
      <c r="E297" s="265">
        <v>9999</v>
      </c>
      <c r="F297" s="265">
        <v>0</v>
      </c>
      <c r="G297" s="4"/>
    </row>
    <row r="298" spans="1:7" x14ac:dyDescent="0.25">
      <c r="A298" s="265" t="s">
        <v>1999</v>
      </c>
      <c r="B298" s="265" t="s">
        <v>405</v>
      </c>
      <c r="C298" s="265" t="s">
        <v>405</v>
      </c>
      <c r="D298" s="265" t="s">
        <v>405</v>
      </c>
      <c r="E298" s="265">
        <v>9999</v>
      </c>
      <c r="F298" s="265">
        <v>0</v>
      </c>
      <c r="G298" s="4"/>
    </row>
    <row r="299" spans="1:7" x14ac:dyDescent="0.25">
      <c r="A299" s="265" t="s">
        <v>1999</v>
      </c>
      <c r="B299" s="265" t="s">
        <v>405</v>
      </c>
      <c r="C299" s="265" t="s">
        <v>405</v>
      </c>
      <c r="D299" s="265" t="s">
        <v>405</v>
      </c>
      <c r="E299" s="265">
        <v>9999</v>
      </c>
      <c r="F299" s="265">
        <v>0</v>
      </c>
      <c r="G299" s="4"/>
    </row>
    <row r="300" spans="1:7" x14ac:dyDescent="0.25">
      <c r="A300" s="265" t="s">
        <v>1999</v>
      </c>
      <c r="B300" s="265" t="s">
        <v>405</v>
      </c>
      <c r="C300" s="265" t="s">
        <v>405</v>
      </c>
      <c r="D300" s="265" t="s">
        <v>405</v>
      </c>
      <c r="E300" s="265">
        <v>9999</v>
      </c>
      <c r="F300" s="265">
        <v>0</v>
      </c>
      <c r="G300" s="4"/>
    </row>
    <row r="301" spans="1:7" x14ac:dyDescent="0.25">
      <c r="A301" s="265" t="s">
        <v>1999</v>
      </c>
      <c r="B301" s="265" t="s">
        <v>405</v>
      </c>
      <c r="C301" s="265" t="s">
        <v>405</v>
      </c>
      <c r="D301" s="265" t="s">
        <v>405</v>
      </c>
      <c r="E301" s="265">
        <v>9999</v>
      </c>
      <c r="F301" s="265">
        <v>0</v>
      </c>
      <c r="G301" s="4"/>
    </row>
    <row r="302" spans="1:7" x14ac:dyDescent="0.25">
      <c r="A302" s="265" t="s">
        <v>1999</v>
      </c>
      <c r="B302" s="265" t="s">
        <v>405</v>
      </c>
      <c r="C302" s="265" t="s">
        <v>405</v>
      </c>
      <c r="D302" s="265" t="s">
        <v>405</v>
      </c>
      <c r="E302" s="265">
        <v>9999</v>
      </c>
      <c r="F302" s="265">
        <v>0</v>
      </c>
      <c r="G302" s="4"/>
    </row>
    <row r="303" spans="1:7" x14ac:dyDescent="0.25">
      <c r="A303" s="265" t="s">
        <v>1999</v>
      </c>
      <c r="B303" s="265" t="s">
        <v>405</v>
      </c>
      <c r="C303" s="265" t="s">
        <v>405</v>
      </c>
      <c r="D303" s="265" t="s">
        <v>405</v>
      </c>
      <c r="E303" s="265">
        <v>9999</v>
      </c>
      <c r="F303" s="265">
        <v>0</v>
      </c>
      <c r="G303" s="4"/>
    </row>
    <row r="304" spans="1:7" x14ac:dyDescent="0.25">
      <c r="A304" s="265" t="s">
        <v>1999</v>
      </c>
      <c r="B304" s="265" t="s">
        <v>405</v>
      </c>
      <c r="C304" s="265" t="s">
        <v>405</v>
      </c>
      <c r="D304" s="265" t="s">
        <v>405</v>
      </c>
      <c r="E304" s="265">
        <v>9999</v>
      </c>
      <c r="F304" s="265">
        <v>0</v>
      </c>
      <c r="G304" s="4"/>
    </row>
    <row r="305" spans="1:7" x14ac:dyDescent="0.25">
      <c r="A305" s="265" t="s">
        <v>1999</v>
      </c>
      <c r="B305" s="265" t="s">
        <v>405</v>
      </c>
      <c r="C305" s="265" t="s">
        <v>405</v>
      </c>
      <c r="D305" s="265" t="s">
        <v>405</v>
      </c>
      <c r="E305" s="265">
        <v>9999</v>
      </c>
      <c r="F305" s="265">
        <v>0</v>
      </c>
      <c r="G305" s="4"/>
    </row>
    <row r="306" spans="1:7" x14ac:dyDescent="0.25">
      <c r="A306" s="265" t="s">
        <v>1999</v>
      </c>
      <c r="B306" s="265" t="s">
        <v>405</v>
      </c>
      <c r="C306" s="265" t="s">
        <v>405</v>
      </c>
      <c r="D306" s="265" t="s">
        <v>405</v>
      </c>
      <c r="E306" s="265">
        <v>9999</v>
      </c>
      <c r="F306" s="265">
        <v>0</v>
      </c>
      <c r="G306" s="4"/>
    </row>
    <row r="307" spans="1:7" x14ac:dyDescent="0.25">
      <c r="A307" s="265" t="s">
        <v>1999</v>
      </c>
      <c r="B307" s="265" t="s">
        <v>405</v>
      </c>
      <c r="C307" s="265" t="s">
        <v>405</v>
      </c>
      <c r="D307" s="265" t="s">
        <v>405</v>
      </c>
      <c r="E307" s="265">
        <v>9999</v>
      </c>
      <c r="F307" s="265">
        <v>0</v>
      </c>
      <c r="G307" s="4"/>
    </row>
    <row r="308" spans="1:7" x14ac:dyDescent="0.25">
      <c r="A308" s="265" t="s">
        <v>1999</v>
      </c>
      <c r="B308" s="265" t="s">
        <v>405</v>
      </c>
      <c r="C308" s="265" t="s">
        <v>405</v>
      </c>
      <c r="D308" s="265" t="s">
        <v>405</v>
      </c>
      <c r="E308" s="265">
        <v>9999</v>
      </c>
      <c r="F308" s="265">
        <v>0</v>
      </c>
      <c r="G308" s="4"/>
    </row>
    <row r="309" spans="1:7" x14ac:dyDescent="0.25">
      <c r="A309" s="265" t="s">
        <v>1999</v>
      </c>
      <c r="B309" s="265" t="s">
        <v>405</v>
      </c>
      <c r="C309" s="265" t="s">
        <v>405</v>
      </c>
      <c r="D309" s="265" t="s">
        <v>405</v>
      </c>
      <c r="E309" s="265">
        <v>9999</v>
      </c>
      <c r="F309" s="265">
        <v>0</v>
      </c>
      <c r="G309" s="4"/>
    </row>
    <row r="310" spans="1:7" x14ac:dyDescent="0.25">
      <c r="A310" s="265" t="s">
        <v>1999</v>
      </c>
      <c r="B310" s="265" t="s">
        <v>405</v>
      </c>
      <c r="C310" s="265" t="s">
        <v>405</v>
      </c>
      <c r="D310" s="265" t="s">
        <v>405</v>
      </c>
      <c r="E310" s="265">
        <v>9999</v>
      </c>
      <c r="F310" s="265">
        <v>0</v>
      </c>
      <c r="G310" s="4"/>
    </row>
    <row r="311" spans="1:7" x14ac:dyDescent="0.25">
      <c r="A311" s="265" t="s">
        <v>1999</v>
      </c>
      <c r="B311" s="265" t="s">
        <v>405</v>
      </c>
      <c r="C311" s="265" t="s">
        <v>405</v>
      </c>
      <c r="D311" s="265" t="s">
        <v>405</v>
      </c>
      <c r="E311" s="265">
        <v>9999</v>
      </c>
      <c r="F311" s="265">
        <v>0</v>
      </c>
      <c r="G311" s="4"/>
    </row>
    <row r="312" spans="1:7" x14ac:dyDescent="0.25">
      <c r="A312" s="265" t="s">
        <v>1999</v>
      </c>
      <c r="B312" s="265" t="s">
        <v>405</v>
      </c>
      <c r="C312" s="265" t="s">
        <v>405</v>
      </c>
      <c r="D312" s="265" t="s">
        <v>405</v>
      </c>
      <c r="E312" s="265">
        <v>9999</v>
      </c>
      <c r="F312" s="265">
        <v>0</v>
      </c>
      <c r="G312" s="4"/>
    </row>
    <row r="313" spans="1:7" x14ac:dyDescent="0.25">
      <c r="A313" s="265" t="s">
        <v>1999</v>
      </c>
      <c r="B313" s="265" t="s">
        <v>405</v>
      </c>
      <c r="C313" s="265" t="s">
        <v>405</v>
      </c>
      <c r="D313" s="265" t="s">
        <v>405</v>
      </c>
      <c r="E313" s="265">
        <v>9999</v>
      </c>
      <c r="F313" s="265">
        <v>0</v>
      </c>
      <c r="G313" s="4"/>
    </row>
    <row r="314" spans="1:7" x14ac:dyDescent="0.25">
      <c r="A314" s="265" t="s">
        <v>1999</v>
      </c>
      <c r="B314" s="265" t="s">
        <v>405</v>
      </c>
      <c r="C314" s="265" t="s">
        <v>405</v>
      </c>
      <c r="D314" s="265" t="s">
        <v>405</v>
      </c>
      <c r="E314" s="265">
        <v>9999</v>
      </c>
      <c r="F314" s="265">
        <v>0</v>
      </c>
      <c r="G314" s="4"/>
    </row>
    <row r="315" spans="1:7" x14ac:dyDescent="0.25">
      <c r="A315" s="265" t="s">
        <v>1999</v>
      </c>
      <c r="B315" s="265" t="s">
        <v>405</v>
      </c>
      <c r="C315" s="265" t="s">
        <v>405</v>
      </c>
      <c r="D315" s="265" t="s">
        <v>405</v>
      </c>
      <c r="E315" s="265">
        <v>9999</v>
      </c>
      <c r="F315" s="265">
        <v>0</v>
      </c>
      <c r="G315" s="4"/>
    </row>
    <row r="316" spans="1:7" x14ac:dyDescent="0.25">
      <c r="A316" s="265" t="s">
        <v>1999</v>
      </c>
      <c r="B316" s="265" t="s">
        <v>405</v>
      </c>
      <c r="C316" s="265" t="s">
        <v>405</v>
      </c>
      <c r="D316" s="265" t="s">
        <v>405</v>
      </c>
      <c r="E316" s="265">
        <v>9999</v>
      </c>
      <c r="F316" s="265">
        <v>0</v>
      </c>
      <c r="G316" s="4"/>
    </row>
    <row r="317" spans="1:7" x14ac:dyDescent="0.25">
      <c r="A317" s="265" t="s">
        <v>1999</v>
      </c>
      <c r="B317" s="265" t="s">
        <v>405</v>
      </c>
      <c r="C317" s="265" t="s">
        <v>405</v>
      </c>
      <c r="D317" s="265" t="s">
        <v>405</v>
      </c>
      <c r="E317" s="265">
        <v>9999</v>
      </c>
      <c r="F317" s="265">
        <v>0</v>
      </c>
      <c r="G317" s="4"/>
    </row>
    <row r="318" spans="1:7" x14ac:dyDescent="0.25">
      <c r="A318" s="265" t="s">
        <v>1999</v>
      </c>
      <c r="B318" s="265" t="s">
        <v>405</v>
      </c>
      <c r="C318" s="265" t="s">
        <v>405</v>
      </c>
      <c r="D318" s="265" t="s">
        <v>405</v>
      </c>
      <c r="E318" s="265">
        <v>9999</v>
      </c>
      <c r="F318" s="265">
        <v>0</v>
      </c>
      <c r="G318" s="4"/>
    </row>
    <row r="319" spans="1:7" x14ac:dyDescent="0.25">
      <c r="A319" s="265" t="s">
        <v>1999</v>
      </c>
      <c r="B319" s="265" t="s">
        <v>405</v>
      </c>
      <c r="C319" s="265" t="s">
        <v>405</v>
      </c>
      <c r="D319" s="265" t="s">
        <v>405</v>
      </c>
      <c r="E319" s="265">
        <v>9999</v>
      </c>
      <c r="F319" s="265">
        <v>0</v>
      </c>
      <c r="G319" s="4"/>
    </row>
    <row r="320" spans="1:7" x14ac:dyDescent="0.25">
      <c r="A320" s="265" t="s">
        <v>1999</v>
      </c>
      <c r="B320" s="265" t="s">
        <v>405</v>
      </c>
      <c r="C320" s="265" t="s">
        <v>405</v>
      </c>
      <c r="D320" s="265" t="s">
        <v>405</v>
      </c>
      <c r="E320" s="265">
        <v>9999</v>
      </c>
      <c r="F320" s="265">
        <v>0</v>
      </c>
      <c r="G320" s="4"/>
    </row>
    <row r="321" spans="1:7" x14ac:dyDescent="0.25">
      <c r="A321" s="265" t="s">
        <v>1999</v>
      </c>
      <c r="B321" s="265" t="s">
        <v>405</v>
      </c>
      <c r="C321" s="265" t="s">
        <v>405</v>
      </c>
      <c r="D321" s="265" t="s">
        <v>405</v>
      </c>
      <c r="E321" s="265">
        <v>9999</v>
      </c>
      <c r="F321" s="265">
        <v>0</v>
      </c>
      <c r="G321" s="4"/>
    </row>
    <row r="322" spans="1:7" x14ac:dyDescent="0.25">
      <c r="A322" s="265" t="s">
        <v>1999</v>
      </c>
      <c r="B322" s="265" t="s">
        <v>405</v>
      </c>
      <c r="C322" s="265" t="s">
        <v>405</v>
      </c>
      <c r="D322" s="265" t="s">
        <v>405</v>
      </c>
      <c r="E322" s="265">
        <v>9999</v>
      </c>
      <c r="F322" s="265">
        <v>0</v>
      </c>
      <c r="G322" s="4"/>
    </row>
    <row r="323" spans="1:7" x14ac:dyDescent="0.25">
      <c r="A323" s="265" t="s">
        <v>1999</v>
      </c>
      <c r="B323" s="265" t="s">
        <v>405</v>
      </c>
      <c r="C323" s="265" t="s">
        <v>405</v>
      </c>
      <c r="D323" s="265" t="s">
        <v>405</v>
      </c>
      <c r="E323" s="265">
        <v>9999</v>
      </c>
      <c r="F323" s="265">
        <v>0</v>
      </c>
      <c r="G323" s="4"/>
    </row>
    <row r="324" spans="1:7" x14ac:dyDescent="0.25">
      <c r="A324" s="265" t="s">
        <v>1999</v>
      </c>
      <c r="B324" s="265" t="s">
        <v>405</v>
      </c>
      <c r="C324" s="265" t="s">
        <v>405</v>
      </c>
      <c r="D324" s="265" t="s">
        <v>405</v>
      </c>
      <c r="E324" s="265">
        <v>9999</v>
      </c>
      <c r="F324" s="265">
        <v>0</v>
      </c>
      <c r="G324" s="4"/>
    </row>
    <row r="325" spans="1:7" x14ac:dyDescent="0.25">
      <c r="A325" s="265" t="s">
        <v>1999</v>
      </c>
      <c r="B325" s="265" t="s">
        <v>405</v>
      </c>
      <c r="C325" s="265" t="s">
        <v>405</v>
      </c>
      <c r="D325" s="265" t="s">
        <v>405</v>
      </c>
      <c r="E325" s="265">
        <v>9999</v>
      </c>
      <c r="F325" s="265">
        <v>0</v>
      </c>
      <c r="G325" s="4"/>
    </row>
    <row r="326" spans="1:7" x14ac:dyDescent="0.25">
      <c r="A326" s="265" t="s">
        <v>1999</v>
      </c>
      <c r="B326" s="265" t="s">
        <v>405</v>
      </c>
      <c r="C326" s="265" t="s">
        <v>405</v>
      </c>
      <c r="D326" s="265" t="s">
        <v>405</v>
      </c>
      <c r="E326" s="265">
        <v>9999</v>
      </c>
      <c r="F326" s="265">
        <v>0</v>
      </c>
      <c r="G326" s="4"/>
    </row>
    <row r="327" spans="1:7" x14ac:dyDescent="0.25">
      <c r="A327" s="265" t="s">
        <v>1999</v>
      </c>
      <c r="B327" s="265" t="s">
        <v>405</v>
      </c>
      <c r="C327" s="265" t="s">
        <v>405</v>
      </c>
      <c r="D327" s="265" t="s">
        <v>405</v>
      </c>
      <c r="E327" s="265">
        <v>9999</v>
      </c>
      <c r="F327" s="265">
        <v>0</v>
      </c>
      <c r="G327" s="4"/>
    </row>
    <row r="328" spans="1:7" x14ac:dyDescent="0.25">
      <c r="A328" s="265" t="s">
        <v>1999</v>
      </c>
      <c r="B328" s="265" t="s">
        <v>405</v>
      </c>
      <c r="C328" s="265" t="s">
        <v>405</v>
      </c>
      <c r="D328" s="265" t="s">
        <v>405</v>
      </c>
      <c r="E328" s="265">
        <v>9999</v>
      </c>
      <c r="F328" s="265">
        <v>0</v>
      </c>
      <c r="G328" s="4"/>
    </row>
    <row r="329" spans="1:7" x14ac:dyDescent="0.25">
      <c r="A329" s="265" t="s">
        <v>1999</v>
      </c>
      <c r="B329" s="265" t="s">
        <v>405</v>
      </c>
      <c r="C329" s="265" t="s">
        <v>405</v>
      </c>
      <c r="D329" s="265" t="s">
        <v>405</v>
      </c>
      <c r="E329" s="265">
        <v>9999</v>
      </c>
      <c r="F329" s="265">
        <v>0</v>
      </c>
      <c r="G329" s="4"/>
    </row>
    <row r="330" spans="1:7" x14ac:dyDescent="0.25">
      <c r="A330" s="265" t="s">
        <v>1999</v>
      </c>
      <c r="B330" s="265" t="s">
        <v>405</v>
      </c>
      <c r="C330" s="265" t="s">
        <v>405</v>
      </c>
      <c r="D330" s="265" t="s">
        <v>405</v>
      </c>
      <c r="E330" s="265">
        <v>9999</v>
      </c>
      <c r="F330" s="265">
        <v>0</v>
      </c>
      <c r="G330" s="4"/>
    </row>
    <row r="331" spans="1:7" x14ac:dyDescent="0.25">
      <c r="A331" s="265" t="s">
        <v>1999</v>
      </c>
      <c r="B331" s="265" t="s">
        <v>405</v>
      </c>
      <c r="C331" s="265" t="s">
        <v>405</v>
      </c>
      <c r="D331" s="265" t="s">
        <v>405</v>
      </c>
      <c r="E331" s="265">
        <v>9999</v>
      </c>
      <c r="F331" s="265">
        <v>0</v>
      </c>
      <c r="G331" s="4"/>
    </row>
    <row r="332" spans="1:7" x14ac:dyDescent="0.25">
      <c r="A332" s="265" t="s">
        <v>1999</v>
      </c>
      <c r="B332" s="265" t="s">
        <v>405</v>
      </c>
      <c r="C332" s="265" t="s">
        <v>405</v>
      </c>
      <c r="D332" s="265" t="s">
        <v>405</v>
      </c>
      <c r="E332" s="265">
        <v>9999</v>
      </c>
      <c r="F332" s="265">
        <v>0</v>
      </c>
      <c r="G332" s="4"/>
    </row>
    <row r="333" spans="1:7" x14ac:dyDescent="0.25">
      <c r="A333" s="265" t="s">
        <v>1999</v>
      </c>
      <c r="B333" s="265" t="s">
        <v>405</v>
      </c>
      <c r="C333" s="265" t="s">
        <v>405</v>
      </c>
      <c r="D333" s="265" t="s">
        <v>405</v>
      </c>
      <c r="E333" s="265">
        <v>9999</v>
      </c>
      <c r="F333" s="265">
        <v>0</v>
      </c>
      <c r="G333" s="4"/>
    </row>
    <row r="334" spans="1:7" x14ac:dyDescent="0.25">
      <c r="A334" s="265" t="s">
        <v>1999</v>
      </c>
      <c r="B334" s="265" t="s">
        <v>405</v>
      </c>
      <c r="C334" s="265" t="s">
        <v>405</v>
      </c>
      <c r="D334" s="265" t="s">
        <v>405</v>
      </c>
      <c r="E334" s="265">
        <v>9999</v>
      </c>
      <c r="F334" s="265">
        <v>0</v>
      </c>
      <c r="G334" s="4"/>
    </row>
    <row r="335" spans="1:7" x14ac:dyDescent="0.25">
      <c r="A335" s="265" t="s">
        <v>1999</v>
      </c>
      <c r="B335" s="265" t="s">
        <v>405</v>
      </c>
      <c r="C335" s="265" t="s">
        <v>405</v>
      </c>
      <c r="D335" s="265" t="s">
        <v>405</v>
      </c>
      <c r="E335" s="265">
        <v>9999</v>
      </c>
      <c r="F335" s="265">
        <v>0</v>
      </c>
      <c r="G335" s="4"/>
    </row>
    <row r="336" spans="1:7" x14ac:dyDescent="0.25">
      <c r="A336" s="265" t="s">
        <v>1999</v>
      </c>
      <c r="B336" s="265" t="s">
        <v>405</v>
      </c>
      <c r="C336" s="265" t="s">
        <v>405</v>
      </c>
      <c r="D336" s="265" t="s">
        <v>405</v>
      </c>
      <c r="E336" s="265">
        <v>9999</v>
      </c>
      <c r="F336" s="265">
        <v>0</v>
      </c>
      <c r="G336" s="4"/>
    </row>
    <row r="337" spans="1:7" x14ac:dyDescent="0.25">
      <c r="A337" s="265" t="s">
        <v>1999</v>
      </c>
      <c r="B337" s="265" t="s">
        <v>405</v>
      </c>
      <c r="C337" s="265" t="s">
        <v>405</v>
      </c>
      <c r="D337" s="265" t="s">
        <v>405</v>
      </c>
      <c r="E337" s="265">
        <v>9999</v>
      </c>
      <c r="F337" s="265">
        <v>0</v>
      </c>
      <c r="G337" s="4"/>
    </row>
    <row r="338" spans="1:7" x14ac:dyDescent="0.25">
      <c r="A338" s="265" t="s">
        <v>1999</v>
      </c>
      <c r="B338" s="265" t="s">
        <v>405</v>
      </c>
      <c r="C338" s="265" t="s">
        <v>405</v>
      </c>
      <c r="D338" s="265" t="s">
        <v>405</v>
      </c>
      <c r="E338" s="265">
        <v>9999</v>
      </c>
      <c r="F338" s="265">
        <v>0</v>
      </c>
      <c r="G338" s="4"/>
    </row>
    <row r="339" spans="1:7" x14ac:dyDescent="0.25">
      <c r="A339" s="265" t="s">
        <v>1999</v>
      </c>
      <c r="B339" s="265" t="s">
        <v>405</v>
      </c>
      <c r="C339" s="265" t="s">
        <v>405</v>
      </c>
      <c r="D339" s="265" t="s">
        <v>405</v>
      </c>
      <c r="E339" s="265">
        <v>9999</v>
      </c>
      <c r="F339" s="265">
        <v>0</v>
      </c>
      <c r="G339" s="4"/>
    </row>
    <row r="340" spans="1:7" x14ac:dyDescent="0.25">
      <c r="A340" s="265" t="s">
        <v>1999</v>
      </c>
      <c r="B340" s="265" t="s">
        <v>405</v>
      </c>
      <c r="C340" s="265" t="s">
        <v>405</v>
      </c>
      <c r="D340" s="265" t="s">
        <v>405</v>
      </c>
      <c r="E340" s="265">
        <v>9999</v>
      </c>
      <c r="F340" s="265">
        <v>0</v>
      </c>
      <c r="G340" s="4"/>
    </row>
    <row r="341" spans="1:7" x14ac:dyDescent="0.25">
      <c r="A341" s="265" t="s">
        <v>1999</v>
      </c>
      <c r="B341" s="265" t="s">
        <v>405</v>
      </c>
      <c r="C341" s="265" t="s">
        <v>405</v>
      </c>
      <c r="D341" s="265" t="s">
        <v>405</v>
      </c>
      <c r="E341" s="265">
        <v>9999</v>
      </c>
      <c r="F341" s="265">
        <v>0</v>
      </c>
      <c r="G341" s="4"/>
    </row>
    <row r="342" spans="1:7" x14ac:dyDescent="0.25">
      <c r="A342" s="265" t="s">
        <v>1999</v>
      </c>
      <c r="B342" s="265" t="s">
        <v>405</v>
      </c>
      <c r="C342" s="265" t="s">
        <v>405</v>
      </c>
      <c r="D342" s="265" t="s">
        <v>405</v>
      </c>
      <c r="E342" s="265">
        <v>9999</v>
      </c>
      <c r="F342" s="265">
        <v>0</v>
      </c>
      <c r="G342" s="4"/>
    </row>
    <row r="343" spans="1:7" x14ac:dyDescent="0.25">
      <c r="A343" s="265" t="s">
        <v>1999</v>
      </c>
      <c r="B343" s="265" t="s">
        <v>405</v>
      </c>
      <c r="C343" s="265" t="s">
        <v>405</v>
      </c>
      <c r="D343" s="265" t="s">
        <v>405</v>
      </c>
      <c r="E343" s="265">
        <v>9999</v>
      </c>
      <c r="F343" s="265">
        <v>0</v>
      </c>
      <c r="G343" s="4"/>
    </row>
    <row r="344" spans="1:7" x14ac:dyDescent="0.25">
      <c r="A344" s="265" t="s">
        <v>1999</v>
      </c>
      <c r="B344" s="265" t="s">
        <v>405</v>
      </c>
      <c r="C344" s="265" t="s">
        <v>405</v>
      </c>
      <c r="D344" s="265" t="s">
        <v>405</v>
      </c>
      <c r="E344" s="265">
        <v>9999</v>
      </c>
      <c r="F344" s="265">
        <v>0</v>
      </c>
      <c r="G344" s="4"/>
    </row>
    <row r="345" spans="1:7" x14ac:dyDescent="0.25">
      <c r="A345" s="265" t="s">
        <v>1999</v>
      </c>
      <c r="B345" s="265" t="s">
        <v>405</v>
      </c>
      <c r="C345" s="265" t="s">
        <v>405</v>
      </c>
      <c r="D345" s="265" t="s">
        <v>405</v>
      </c>
      <c r="E345" s="265">
        <v>9999</v>
      </c>
      <c r="F345" s="265">
        <v>0</v>
      </c>
      <c r="G345" s="4"/>
    </row>
    <row r="346" spans="1:7" x14ac:dyDescent="0.25">
      <c r="A346" s="265" t="s">
        <v>1999</v>
      </c>
      <c r="B346" s="265" t="s">
        <v>405</v>
      </c>
      <c r="C346" s="265" t="s">
        <v>405</v>
      </c>
      <c r="D346" s="265" t="s">
        <v>405</v>
      </c>
      <c r="E346" s="265">
        <v>9999</v>
      </c>
      <c r="F346" s="265">
        <v>0</v>
      </c>
      <c r="G346" s="4"/>
    </row>
    <row r="347" spans="1:7" x14ac:dyDescent="0.25">
      <c r="A347" s="265" t="s">
        <v>1999</v>
      </c>
      <c r="B347" s="265" t="s">
        <v>405</v>
      </c>
      <c r="C347" s="265" t="s">
        <v>405</v>
      </c>
      <c r="D347" s="265" t="s">
        <v>405</v>
      </c>
      <c r="E347" s="265">
        <v>9999</v>
      </c>
      <c r="F347" s="265">
        <v>0</v>
      </c>
      <c r="G347" s="4"/>
    </row>
    <row r="348" spans="1:7" x14ac:dyDescent="0.25">
      <c r="A348" s="265" t="s">
        <v>1999</v>
      </c>
      <c r="B348" s="265" t="s">
        <v>405</v>
      </c>
      <c r="C348" s="265" t="s">
        <v>405</v>
      </c>
      <c r="D348" s="265" t="s">
        <v>405</v>
      </c>
      <c r="E348" s="265">
        <v>9999</v>
      </c>
      <c r="F348" s="265">
        <v>0</v>
      </c>
      <c r="G348" s="4"/>
    </row>
    <row r="349" spans="1:7" x14ac:dyDescent="0.25">
      <c r="A349" s="265" t="s">
        <v>1999</v>
      </c>
      <c r="B349" s="265" t="s">
        <v>405</v>
      </c>
      <c r="C349" s="265" t="s">
        <v>405</v>
      </c>
      <c r="D349" s="265" t="s">
        <v>405</v>
      </c>
      <c r="E349" s="265">
        <v>9999</v>
      </c>
      <c r="F349" s="265">
        <v>0</v>
      </c>
      <c r="G349" s="4"/>
    </row>
    <row r="350" spans="1:7" x14ac:dyDescent="0.25">
      <c r="A350" s="265" t="s">
        <v>1999</v>
      </c>
      <c r="B350" s="265" t="s">
        <v>405</v>
      </c>
      <c r="C350" s="265" t="s">
        <v>405</v>
      </c>
      <c r="D350" s="265" t="s">
        <v>405</v>
      </c>
      <c r="E350" s="265">
        <v>9999</v>
      </c>
      <c r="F350" s="265">
        <v>0</v>
      </c>
      <c r="G350" s="4"/>
    </row>
    <row r="351" spans="1:7" x14ac:dyDescent="0.25">
      <c r="A351" s="265" t="s">
        <v>1999</v>
      </c>
      <c r="B351" s="265" t="s">
        <v>405</v>
      </c>
      <c r="C351" s="265" t="s">
        <v>405</v>
      </c>
      <c r="D351" s="265" t="s">
        <v>405</v>
      </c>
      <c r="E351" s="265">
        <v>9999</v>
      </c>
      <c r="F351" s="265">
        <v>0</v>
      </c>
      <c r="G351" s="4"/>
    </row>
    <row r="352" spans="1:7" x14ac:dyDescent="0.25">
      <c r="A352" s="265" t="s">
        <v>1999</v>
      </c>
      <c r="B352" s="265" t="s">
        <v>405</v>
      </c>
      <c r="C352" s="265" t="s">
        <v>405</v>
      </c>
      <c r="D352" s="265" t="s">
        <v>405</v>
      </c>
      <c r="E352" s="265">
        <v>9999</v>
      </c>
      <c r="F352" s="265">
        <v>0</v>
      </c>
      <c r="G352" s="4"/>
    </row>
    <row r="353" spans="1:7" x14ac:dyDescent="0.25">
      <c r="A353" s="265" t="s">
        <v>1999</v>
      </c>
      <c r="B353" s="265" t="s">
        <v>405</v>
      </c>
      <c r="C353" s="265" t="s">
        <v>405</v>
      </c>
      <c r="D353" s="265" t="s">
        <v>405</v>
      </c>
      <c r="E353" s="265">
        <v>9999</v>
      </c>
      <c r="F353" s="265">
        <v>0</v>
      </c>
      <c r="G353" s="4"/>
    </row>
    <row r="354" spans="1:7" x14ac:dyDescent="0.25">
      <c r="A354" s="265" t="s">
        <v>1999</v>
      </c>
      <c r="B354" s="265" t="s">
        <v>405</v>
      </c>
      <c r="C354" s="265" t="s">
        <v>405</v>
      </c>
      <c r="D354" s="265" t="s">
        <v>405</v>
      </c>
      <c r="E354" s="265">
        <v>9999</v>
      </c>
      <c r="F354" s="265">
        <v>0</v>
      </c>
      <c r="G354" s="4"/>
    </row>
    <row r="355" spans="1:7" x14ac:dyDescent="0.25">
      <c r="A355" s="265" t="s">
        <v>1999</v>
      </c>
      <c r="B355" s="265" t="s">
        <v>405</v>
      </c>
      <c r="C355" s="265" t="s">
        <v>405</v>
      </c>
      <c r="D355" s="265" t="s">
        <v>405</v>
      </c>
      <c r="E355" s="265">
        <v>9999</v>
      </c>
      <c r="F355" s="265">
        <v>0</v>
      </c>
      <c r="G355" s="4"/>
    </row>
    <row r="356" spans="1:7" x14ac:dyDescent="0.25">
      <c r="A356" s="265" t="s">
        <v>1999</v>
      </c>
      <c r="B356" s="265" t="s">
        <v>405</v>
      </c>
      <c r="C356" s="265" t="s">
        <v>405</v>
      </c>
      <c r="D356" s="265" t="s">
        <v>405</v>
      </c>
      <c r="E356" s="265">
        <v>9999</v>
      </c>
      <c r="F356" s="265">
        <v>0</v>
      </c>
      <c r="G356" s="4"/>
    </row>
    <row r="357" spans="1:7" x14ac:dyDescent="0.25">
      <c r="A357" s="265" t="s">
        <v>1999</v>
      </c>
      <c r="B357" s="265" t="s">
        <v>405</v>
      </c>
      <c r="C357" s="265" t="s">
        <v>405</v>
      </c>
      <c r="D357" s="265" t="s">
        <v>405</v>
      </c>
      <c r="E357" s="265">
        <v>9999</v>
      </c>
      <c r="F357" s="265">
        <v>0</v>
      </c>
      <c r="G357" s="4"/>
    </row>
    <row r="358" spans="1:7" x14ac:dyDescent="0.25">
      <c r="A358" s="265" t="s">
        <v>1999</v>
      </c>
      <c r="B358" s="265" t="s">
        <v>405</v>
      </c>
      <c r="C358" s="265" t="s">
        <v>405</v>
      </c>
      <c r="D358" s="265" t="s">
        <v>405</v>
      </c>
      <c r="E358" s="265">
        <v>9999</v>
      </c>
      <c r="F358" s="265">
        <v>0</v>
      </c>
      <c r="G358" s="4"/>
    </row>
    <row r="359" spans="1:7" x14ac:dyDescent="0.25">
      <c r="A359" s="265" t="s">
        <v>1999</v>
      </c>
      <c r="B359" s="265" t="s">
        <v>405</v>
      </c>
      <c r="C359" s="265" t="s">
        <v>405</v>
      </c>
      <c r="D359" s="265" t="s">
        <v>405</v>
      </c>
      <c r="E359" s="265">
        <v>9999</v>
      </c>
      <c r="F359" s="265">
        <v>0</v>
      </c>
      <c r="G359" s="4"/>
    </row>
    <row r="360" spans="1:7" x14ac:dyDescent="0.25">
      <c r="A360" s="265" t="s">
        <v>1999</v>
      </c>
      <c r="B360" s="265" t="s">
        <v>405</v>
      </c>
      <c r="C360" s="265" t="s">
        <v>405</v>
      </c>
      <c r="D360" s="265" t="s">
        <v>405</v>
      </c>
      <c r="E360" s="265">
        <v>9999</v>
      </c>
      <c r="F360" s="265">
        <v>0</v>
      </c>
      <c r="G360" s="4"/>
    </row>
    <row r="361" spans="1:7" x14ac:dyDescent="0.25">
      <c r="A361" s="265" t="s">
        <v>1999</v>
      </c>
      <c r="B361" s="265" t="s">
        <v>405</v>
      </c>
      <c r="C361" s="265" t="s">
        <v>405</v>
      </c>
      <c r="D361" s="265" t="s">
        <v>405</v>
      </c>
      <c r="E361" s="265">
        <v>9999</v>
      </c>
      <c r="F361" s="265">
        <v>0</v>
      </c>
      <c r="G361" s="4"/>
    </row>
    <row r="362" spans="1:7" x14ac:dyDescent="0.25">
      <c r="A362" s="265" t="s">
        <v>1999</v>
      </c>
      <c r="B362" s="265" t="s">
        <v>405</v>
      </c>
      <c r="C362" s="265" t="s">
        <v>405</v>
      </c>
      <c r="D362" s="265" t="s">
        <v>405</v>
      </c>
      <c r="E362" s="265">
        <v>9999</v>
      </c>
      <c r="F362" s="265">
        <v>0</v>
      </c>
      <c r="G362" s="4"/>
    </row>
    <row r="363" spans="1:7" x14ac:dyDescent="0.25">
      <c r="A363" s="265" t="s">
        <v>1999</v>
      </c>
      <c r="B363" s="265" t="s">
        <v>405</v>
      </c>
      <c r="C363" s="265" t="s">
        <v>405</v>
      </c>
      <c r="D363" s="265" t="s">
        <v>405</v>
      </c>
      <c r="E363" s="265">
        <v>9999</v>
      </c>
      <c r="F363" s="265">
        <v>0</v>
      </c>
      <c r="G363" s="4"/>
    </row>
    <row r="364" spans="1:7" x14ac:dyDescent="0.25">
      <c r="A364" s="265" t="s">
        <v>1999</v>
      </c>
      <c r="B364" s="265" t="s">
        <v>405</v>
      </c>
      <c r="C364" s="265" t="s">
        <v>405</v>
      </c>
      <c r="D364" s="265" t="s">
        <v>405</v>
      </c>
      <c r="E364" s="265">
        <v>9999</v>
      </c>
      <c r="F364" s="265">
        <v>0</v>
      </c>
      <c r="G364" s="4"/>
    </row>
    <row r="365" spans="1:7" x14ac:dyDescent="0.25">
      <c r="A365" s="265" t="s">
        <v>1999</v>
      </c>
      <c r="B365" s="265" t="s">
        <v>405</v>
      </c>
      <c r="C365" s="265" t="s">
        <v>405</v>
      </c>
      <c r="D365" s="265" t="s">
        <v>405</v>
      </c>
      <c r="E365" s="265">
        <v>9999</v>
      </c>
      <c r="F365" s="265">
        <v>0</v>
      </c>
      <c r="G365" s="4"/>
    </row>
    <row r="366" spans="1:7" x14ac:dyDescent="0.25">
      <c r="A366" s="265" t="s">
        <v>1999</v>
      </c>
      <c r="B366" s="265" t="s">
        <v>405</v>
      </c>
      <c r="C366" s="265" t="s">
        <v>405</v>
      </c>
      <c r="D366" s="265" t="s">
        <v>405</v>
      </c>
      <c r="E366" s="265">
        <v>9999</v>
      </c>
      <c r="F366" s="265">
        <v>0</v>
      </c>
      <c r="G366" s="4"/>
    </row>
    <row r="367" spans="1:7" x14ac:dyDescent="0.25">
      <c r="A367" s="265" t="s">
        <v>1999</v>
      </c>
      <c r="B367" s="265" t="s">
        <v>405</v>
      </c>
      <c r="C367" s="265" t="s">
        <v>405</v>
      </c>
      <c r="D367" s="265" t="s">
        <v>405</v>
      </c>
      <c r="E367" s="265">
        <v>9999</v>
      </c>
      <c r="F367" s="265">
        <v>0</v>
      </c>
      <c r="G367" s="4"/>
    </row>
    <row r="368" spans="1:7" x14ac:dyDescent="0.25">
      <c r="A368" s="265" t="s">
        <v>1999</v>
      </c>
      <c r="B368" s="265" t="s">
        <v>405</v>
      </c>
      <c r="C368" s="265" t="s">
        <v>405</v>
      </c>
      <c r="D368" s="265" t="s">
        <v>405</v>
      </c>
      <c r="E368" s="265">
        <v>9999</v>
      </c>
      <c r="F368" s="265">
        <v>0</v>
      </c>
      <c r="G368" s="4"/>
    </row>
    <row r="369" spans="1:7" x14ac:dyDescent="0.25">
      <c r="A369" s="265" t="s">
        <v>1999</v>
      </c>
      <c r="B369" s="265" t="s">
        <v>405</v>
      </c>
      <c r="C369" s="265" t="s">
        <v>405</v>
      </c>
      <c r="D369" s="265" t="s">
        <v>405</v>
      </c>
      <c r="E369" s="265">
        <v>9999</v>
      </c>
      <c r="F369" s="265">
        <v>0</v>
      </c>
      <c r="G369" s="75"/>
    </row>
    <row r="370" spans="1:7" x14ac:dyDescent="0.25">
      <c r="A370" s="265" t="s">
        <v>1999</v>
      </c>
      <c r="B370" s="265" t="s">
        <v>405</v>
      </c>
      <c r="C370" s="265" t="s">
        <v>405</v>
      </c>
      <c r="D370" s="265" t="s">
        <v>405</v>
      </c>
      <c r="E370" s="265">
        <v>9999</v>
      </c>
      <c r="F370" s="265">
        <v>0</v>
      </c>
      <c r="G370" s="75"/>
    </row>
    <row r="371" spans="1:7" x14ac:dyDescent="0.25">
      <c r="A371" s="265" t="s">
        <v>1999</v>
      </c>
      <c r="B371" s="265" t="s">
        <v>405</v>
      </c>
      <c r="C371" s="265" t="s">
        <v>405</v>
      </c>
      <c r="D371" s="265" t="s">
        <v>405</v>
      </c>
      <c r="E371" s="265">
        <v>9999</v>
      </c>
      <c r="F371" s="265">
        <v>0</v>
      </c>
      <c r="G371" s="75"/>
    </row>
    <row r="372" spans="1:7" x14ac:dyDescent="0.25">
      <c r="A372" s="265" t="s">
        <v>1999</v>
      </c>
      <c r="B372" s="265" t="s">
        <v>405</v>
      </c>
      <c r="C372" s="265" t="s">
        <v>405</v>
      </c>
      <c r="D372" s="265" t="s">
        <v>405</v>
      </c>
      <c r="E372" s="265">
        <v>9999</v>
      </c>
      <c r="F372" s="265">
        <v>0</v>
      </c>
      <c r="G372" s="75"/>
    </row>
    <row r="373" spans="1:7" x14ac:dyDescent="0.25">
      <c r="A373" s="265" t="s">
        <v>1999</v>
      </c>
      <c r="B373" s="265" t="s">
        <v>405</v>
      </c>
      <c r="C373" s="265" t="s">
        <v>405</v>
      </c>
      <c r="D373" s="265" t="s">
        <v>405</v>
      </c>
      <c r="E373" s="265">
        <v>9999</v>
      </c>
      <c r="F373" s="265">
        <v>0</v>
      </c>
      <c r="G373" s="75"/>
    </row>
    <row r="374" spans="1:7" x14ac:dyDescent="0.25">
      <c r="A374" s="265" t="s">
        <v>1999</v>
      </c>
      <c r="B374" s="265" t="s">
        <v>405</v>
      </c>
      <c r="C374" s="265" t="s">
        <v>405</v>
      </c>
      <c r="D374" s="265" t="s">
        <v>405</v>
      </c>
      <c r="E374" s="265">
        <v>9999</v>
      </c>
      <c r="F374" s="265">
        <v>0</v>
      </c>
      <c r="G374" s="75"/>
    </row>
    <row r="375" spans="1:7" x14ac:dyDescent="0.25">
      <c r="A375" s="265" t="s">
        <v>1999</v>
      </c>
      <c r="B375" s="265" t="s">
        <v>405</v>
      </c>
      <c r="C375" s="265" t="s">
        <v>405</v>
      </c>
      <c r="D375" s="265" t="s">
        <v>405</v>
      </c>
      <c r="E375" s="265">
        <v>9999</v>
      </c>
      <c r="F375" s="265">
        <v>0</v>
      </c>
      <c r="G375" s="75"/>
    </row>
    <row r="376" spans="1:7" x14ac:dyDescent="0.25">
      <c r="A376" s="265" t="s">
        <v>1999</v>
      </c>
      <c r="B376" s="265" t="s">
        <v>405</v>
      </c>
      <c r="C376" s="265" t="s">
        <v>405</v>
      </c>
      <c r="D376" s="265" t="s">
        <v>405</v>
      </c>
      <c r="E376" s="265">
        <v>9999</v>
      </c>
      <c r="F376" s="265">
        <v>0</v>
      </c>
      <c r="G376" s="75"/>
    </row>
    <row r="377" spans="1:7" x14ac:dyDescent="0.25">
      <c r="A377" s="265" t="s">
        <v>1999</v>
      </c>
      <c r="B377" s="265" t="s">
        <v>405</v>
      </c>
      <c r="C377" s="265" t="s">
        <v>405</v>
      </c>
      <c r="D377" s="265" t="s">
        <v>405</v>
      </c>
      <c r="E377" s="265">
        <v>9999</v>
      </c>
      <c r="F377" s="265">
        <v>0</v>
      </c>
      <c r="G377" s="75"/>
    </row>
    <row r="378" spans="1:7" x14ac:dyDescent="0.25">
      <c r="A378" s="265" t="s">
        <v>1999</v>
      </c>
      <c r="B378" s="265" t="s">
        <v>405</v>
      </c>
      <c r="C378" s="265" t="s">
        <v>405</v>
      </c>
      <c r="D378" s="265" t="s">
        <v>405</v>
      </c>
      <c r="E378" s="265">
        <v>9999</v>
      </c>
      <c r="F378" s="265">
        <v>0</v>
      </c>
      <c r="G378" s="75"/>
    </row>
    <row r="379" spans="1:7" x14ac:dyDescent="0.25">
      <c r="A379" s="265" t="s">
        <v>1999</v>
      </c>
      <c r="B379" s="265" t="s">
        <v>405</v>
      </c>
      <c r="C379" s="265" t="s">
        <v>405</v>
      </c>
      <c r="D379" s="265" t="s">
        <v>405</v>
      </c>
      <c r="E379" s="265">
        <v>9999</v>
      </c>
      <c r="F379" s="265">
        <v>0</v>
      </c>
      <c r="G379" s="75"/>
    </row>
    <row r="380" spans="1:7" x14ac:dyDescent="0.25">
      <c r="A380" s="265" t="s">
        <v>1999</v>
      </c>
      <c r="B380" s="265" t="s">
        <v>405</v>
      </c>
      <c r="C380" s="265" t="s">
        <v>405</v>
      </c>
      <c r="D380" s="265" t="s">
        <v>405</v>
      </c>
      <c r="E380" s="265">
        <v>9999</v>
      </c>
      <c r="F380" s="265">
        <v>0</v>
      </c>
      <c r="G380" s="75"/>
    </row>
    <row r="381" spans="1:7" x14ac:dyDescent="0.25">
      <c r="A381" s="265" t="s">
        <v>1999</v>
      </c>
      <c r="B381" s="265" t="s">
        <v>405</v>
      </c>
      <c r="C381" s="265" t="s">
        <v>405</v>
      </c>
      <c r="D381" s="265" t="s">
        <v>405</v>
      </c>
      <c r="E381" s="265">
        <v>9999</v>
      </c>
      <c r="F381" s="265">
        <v>0</v>
      </c>
      <c r="G381" s="75"/>
    </row>
    <row r="382" spans="1:7" x14ac:dyDescent="0.25">
      <c r="A382" s="265" t="s">
        <v>1999</v>
      </c>
      <c r="B382" s="265" t="s">
        <v>405</v>
      </c>
      <c r="C382" s="265" t="s">
        <v>405</v>
      </c>
      <c r="D382" s="265" t="s">
        <v>405</v>
      </c>
      <c r="E382" s="265">
        <v>9999</v>
      </c>
      <c r="F382" s="265">
        <v>0</v>
      </c>
      <c r="G382" s="75"/>
    </row>
    <row r="383" spans="1:7" x14ac:dyDescent="0.25">
      <c r="A383" s="265" t="s">
        <v>1999</v>
      </c>
      <c r="B383" s="265" t="s">
        <v>405</v>
      </c>
      <c r="C383" s="265" t="s">
        <v>405</v>
      </c>
      <c r="D383" s="265" t="s">
        <v>405</v>
      </c>
      <c r="E383" s="265">
        <v>9999</v>
      </c>
      <c r="F383" s="265">
        <v>0</v>
      </c>
      <c r="G383" s="75"/>
    </row>
    <row r="384" spans="1:7" x14ac:dyDescent="0.25">
      <c r="A384" s="265" t="s">
        <v>1999</v>
      </c>
      <c r="B384" s="265" t="s">
        <v>405</v>
      </c>
      <c r="C384" s="265" t="s">
        <v>405</v>
      </c>
      <c r="D384" s="265" t="s">
        <v>405</v>
      </c>
      <c r="E384" s="265">
        <v>9999</v>
      </c>
      <c r="F384" s="265">
        <v>0</v>
      </c>
      <c r="G384" s="75"/>
    </row>
    <row r="385" spans="1:7" x14ac:dyDescent="0.25">
      <c r="A385" s="265" t="s">
        <v>1999</v>
      </c>
      <c r="B385" s="265" t="s">
        <v>405</v>
      </c>
      <c r="C385" s="265" t="s">
        <v>405</v>
      </c>
      <c r="D385" s="265" t="s">
        <v>405</v>
      </c>
      <c r="E385" s="265">
        <v>9999</v>
      </c>
      <c r="F385" s="265">
        <v>0</v>
      </c>
      <c r="G385" s="75"/>
    </row>
    <row r="386" spans="1:7" x14ac:dyDescent="0.25">
      <c r="A386" s="265" t="s">
        <v>1999</v>
      </c>
      <c r="B386" s="265" t="s">
        <v>405</v>
      </c>
      <c r="C386" s="265" t="s">
        <v>405</v>
      </c>
      <c r="D386" s="265" t="s">
        <v>405</v>
      </c>
      <c r="E386" s="265">
        <v>9999</v>
      </c>
      <c r="F386" s="265">
        <v>0</v>
      </c>
      <c r="G386" s="75"/>
    </row>
    <row r="387" spans="1:7" x14ac:dyDescent="0.25">
      <c r="A387" s="265" t="s">
        <v>1999</v>
      </c>
      <c r="B387" s="265" t="s">
        <v>405</v>
      </c>
      <c r="C387" s="265" t="s">
        <v>405</v>
      </c>
      <c r="D387" s="265" t="s">
        <v>405</v>
      </c>
      <c r="E387" s="265">
        <v>9999</v>
      </c>
      <c r="F387" s="265">
        <v>0</v>
      </c>
      <c r="G387" s="75"/>
    </row>
    <row r="388" spans="1:7" x14ac:dyDescent="0.25">
      <c r="A388" s="265" t="s">
        <v>1999</v>
      </c>
      <c r="B388" s="265" t="s">
        <v>405</v>
      </c>
      <c r="C388" s="265" t="s">
        <v>405</v>
      </c>
      <c r="D388" s="265" t="s">
        <v>405</v>
      </c>
      <c r="E388" s="265">
        <v>9999</v>
      </c>
      <c r="F388" s="265">
        <v>0</v>
      </c>
      <c r="G388" s="75"/>
    </row>
    <row r="389" spans="1:7" x14ac:dyDescent="0.25">
      <c r="A389" s="265" t="s">
        <v>1999</v>
      </c>
      <c r="B389" s="265" t="s">
        <v>405</v>
      </c>
      <c r="C389" s="265" t="s">
        <v>405</v>
      </c>
      <c r="D389" s="265" t="s">
        <v>405</v>
      </c>
      <c r="E389" s="265">
        <v>9999</v>
      </c>
      <c r="F389" s="265">
        <v>0</v>
      </c>
      <c r="G389" s="75"/>
    </row>
    <row r="390" spans="1:7" x14ac:dyDescent="0.25">
      <c r="A390" s="265" t="s">
        <v>1999</v>
      </c>
      <c r="B390" s="265" t="s">
        <v>405</v>
      </c>
      <c r="C390" s="265" t="s">
        <v>405</v>
      </c>
      <c r="D390" s="265" t="s">
        <v>405</v>
      </c>
      <c r="E390" s="265">
        <v>9999</v>
      </c>
      <c r="F390" s="265">
        <v>0</v>
      </c>
      <c r="G390" s="75"/>
    </row>
    <row r="391" spans="1:7" x14ac:dyDescent="0.25">
      <c r="A391" s="265" t="s">
        <v>1999</v>
      </c>
      <c r="B391" s="265" t="s">
        <v>405</v>
      </c>
      <c r="C391" s="265" t="s">
        <v>405</v>
      </c>
      <c r="D391" s="265" t="s">
        <v>405</v>
      </c>
      <c r="E391" s="265">
        <v>9999</v>
      </c>
      <c r="F391" s="265">
        <v>0</v>
      </c>
      <c r="G391" s="75"/>
    </row>
    <row r="392" spans="1:7" x14ac:dyDescent="0.25">
      <c r="A392" s="265" t="s">
        <v>1999</v>
      </c>
      <c r="B392" s="265" t="s">
        <v>405</v>
      </c>
      <c r="C392" s="265" t="s">
        <v>405</v>
      </c>
      <c r="D392" s="265" t="s">
        <v>405</v>
      </c>
      <c r="E392" s="265">
        <v>9999</v>
      </c>
      <c r="F392" s="265">
        <v>0</v>
      </c>
      <c r="G392" s="75"/>
    </row>
    <row r="393" spans="1:7" x14ac:dyDescent="0.25">
      <c r="A393" s="265" t="s">
        <v>1999</v>
      </c>
      <c r="B393" s="265" t="s">
        <v>405</v>
      </c>
      <c r="C393" s="265" t="s">
        <v>405</v>
      </c>
      <c r="D393" s="265" t="s">
        <v>405</v>
      </c>
      <c r="E393" s="265">
        <v>9999</v>
      </c>
      <c r="F393" s="265">
        <v>0</v>
      </c>
      <c r="G393" s="75"/>
    </row>
    <row r="394" spans="1:7" x14ac:dyDescent="0.25">
      <c r="A394" s="265" t="s">
        <v>1999</v>
      </c>
      <c r="B394" s="265" t="s">
        <v>405</v>
      </c>
      <c r="C394" s="265" t="s">
        <v>405</v>
      </c>
      <c r="D394" s="265" t="s">
        <v>405</v>
      </c>
      <c r="E394" s="265">
        <v>9999</v>
      </c>
      <c r="F394" s="265">
        <v>0</v>
      </c>
      <c r="G394" s="75"/>
    </row>
    <row r="395" spans="1:7" x14ac:dyDescent="0.25">
      <c r="A395" s="265" t="s">
        <v>1999</v>
      </c>
      <c r="B395" s="265" t="s">
        <v>405</v>
      </c>
      <c r="C395" s="265" t="s">
        <v>405</v>
      </c>
      <c r="D395" s="265" t="s">
        <v>405</v>
      </c>
      <c r="E395" s="265">
        <v>9999</v>
      </c>
      <c r="F395" s="265">
        <v>0</v>
      </c>
      <c r="G395" s="75"/>
    </row>
    <row r="396" spans="1:7" x14ac:dyDescent="0.25">
      <c r="A396" s="265" t="s">
        <v>1999</v>
      </c>
      <c r="B396" s="265" t="s">
        <v>405</v>
      </c>
      <c r="C396" s="265" t="s">
        <v>405</v>
      </c>
      <c r="D396" s="265" t="s">
        <v>405</v>
      </c>
      <c r="E396" s="265">
        <v>9999</v>
      </c>
      <c r="F396" s="265">
        <v>0</v>
      </c>
      <c r="G396" s="75"/>
    </row>
    <row r="397" spans="1:7" x14ac:dyDescent="0.25">
      <c r="A397" s="265" t="s">
        <v>1999</v>
      </c>
      <c r="B397" s="265" t="s">
        <v>405</v>
      </c>
      <c r="C397" s="265" t="s">
        <v>405</v>
      </c>
      <c r="D397" s="265" t="s">
        <v>405</v>
      </c>
      <c r="E397" s="265">
        <v>9999</v>
      </c>
      <c r="F397" s="265">
        <v>0</v>
      </c>
      <c r="G397" s="75"/>
    </row>
    <row r="398" spans="1:7" x14ac:dyDescent="0.25">
      <c r="A398" s="265" t="s">
        <v>1999</v>
      </c>
      <c r="B398" s="265" t="s">
        <v>405</v>
      </c>
      <c r="C398" s="265" t="s">
        <v>405</v>
      </c>
      <c r="D398" s="265" t="s">
        <v>405</v>
      </c>
      <c r="E398" s="265">
        <v>9999</v>
      </c>
      <c r="F398" s="265">
        <v>0</v>
      </c>
      <c r="G398" s="75"/>
    </row>
    <row r="399" spans="1:7" x14ac:dyDescent="0.25">
      <c r="A399" s="265" t="s">
        <v>1999</v>
      </c>
      <c r="B399" s="265" t="s">
        <v>405</v>
      </c>
      <c r="C399" s="265" t="s">
        <v>405</v>
      </c>
      <c r="D399" s="265" t="s">
        <v>405</v>
      </c>
      <c r="E399" s="265">
        <v>9999</v>
      </c>
      <c r="F399" s="265">
        <v>0</v>
      </c>
      <c r="G399" s="75"/>
    </row>
    <row r="400" spans="1:7" x14ac:dyDescent="0.25">
      <c r="A400" s="265" t="s">
        <v>1999</v>
      </c>
      <c r="B400" s="265" t="s">
        <v>405</v>
      </c>
      <c r="C400" s="265" t="s">
        <v>405</v>
      </c>
      <c r="D400" s="265" t="s">
        <v>405</v>
      </c>
      <c r="E400" s="265">
        <v>9999</v>
      </c>
      <c r="F400" s="265">
        <v>0</v>
      </c>
      <c r="G400" s="75"/>
    </row>
    <row r="401" spans="1:7" x14ac:dyDescent="0.25">
      <c r="A401" s="265" t="s">
        <v>1999</v>
      </c>
      <c r="B401" s="265" t="s">
        <v>405</v>
      </c>
      <c r="C401" s="265" t="s">
        <v>405</v>
      </c>
      <c r="D401" s="265" t="s">
        <v>405</v>
      </c>
      <c r="E401" s="265">
        <v>9999</v>
      </c>
      <c r="F401" s="265">
        <v>0</v>
      </c>
      <c r="G401" s="75"/>
    </row>
    <row r="402" spans="1:7" x14ac:dyDescent="0.25">
      <c r="A402" s="265" t="s">
        <v>1999</v>
      </c>
      <c r="B402" s="265" t="s">
        <v>405</v>
      </c>
      <c r="C402" s="265" t="s">
        <v>405</v>
      </c>
      <c r="D402" s="265" t="s">
        <v>405</v>
      </c>
      <c r="E402" s="265">
        <v>9999</v>
      </c>
      <c r="F402" s="265">
        <v>0</v>
      </c>
      <c r="G402" s="75"/>
    </row>
    <row r="403" spans="1:7" x14ac:dyDescent="0.25">
      <c r="A403" s="265" t="s">
        <v>1999</v>
      </c>
      <c r="B403" s="265" t="s">
        <v>405</v>
      </c>
      <c r="C403" s="265" t="s">
        <v>405</v>
      </c>
      <c r="D403" s="265" t="s">
        <v>405</v>
      </c>
      <c r="E403" s="265">
        <v>9999</v>
      </c>
      <c r="F403" s="265">
        <v>0</v>
      </c>
      <c r="G403" s="75"/>
    </row>
    <row r="404" spans="1:7" x14ac:dyDescent="0.25">
      <c r="A404" s="265" t="s">
        <v>1999</v>
      </c>
      <c r="B404" s="265" t="s">
        <v>405</v>
      </c>
      <c r="C404" s="265" t="s">
        <v>405</v>
      </c>
      <c r="D404" s="265" t="s">
        <v>405</v>
      </c>
      <c r="E404" s="265">
        <v>9999</v>
      </c>
      <c r="F404" s="265">
        <v>0</v>
      </c>
      <c r="G404" s="75"/>
    </row>
    <row r="405" spans="1:7" x14ac:dyDescent="0.25">
      <c r="A405" s="265" t="s">
        <v>1999</v>
      </c>
      <c r="B405" s="265" t="s">
        <v>405</v>
      </c>
      <c r="C405" s="265" t="s">
        <v>405</v>
      </c>
      <c r="D405" s="265" t="s">
        <v>405</v>
      </c>
      <c r="E405" s="265">
        <v>9999</v>
      </c>
      <c r="F405" s="265">
        <v>0</v>
      </c>
      <c r="G405" s="75"/>
    </row>
    <row r="406" spans="1:7" x14ac:dyDescent="0.25">
      <c r="A406" s="265" t="s">
        <v>1999</v>
      </c>
      <c r="B406" s="265" t="s">
        <v>405</v>
      </c>
      <c r="C406" s="265" t="s">
        <v>405</v>
      </c>
      <c r="D406" s="265" t="s">
        <v>405</v>
      </c>
      <c r="E406" s="265">
        <v>9999</v>
      </c>
      <c r="F406" s="265">
        <v>0</v>
      </c>
      <c r="G406" s="75"/>
    </row>
    <row r="407" spans="1:7" x14ac:dyDescent="0.25">
      <c r="A407" s="265" t="s">
        <v>1999</v>
      </c>
      <c r="B407" s="265" t="s">
        <v>405</v>
      </c>
      <c r="C407" s="265" t="s">
        <v>405</v>
      </c>
      <c r="D407" s="265" t="s">
        <v>405</v>
      </c>
      <c r="E407" s="265">
        <v>9999</v>
      </c>
      <c r="F407" s="265">
        <v>0</v>
      </c>
      <c r="G407" s="75"/>
    </row>
    <row r="408" spans="1:7" x14ac:dyDescent="0.25">
      <c r="A408" s="265" t="s">
        <v>1999</v>
      </c>
      <c r="B408" s="265" t="s">
        <v>405</v>
      </c>
      <c r="C408" s="265" t="s">
        <v>405</v>
      </c>
      <c r="D408" s="265" t="s">
        <v>405</v>
      </c>
      <c r="E408" s="265">
        <v>9999</v>
      </c>
      <c r="F408" s="265">
        <v>0</v>
      </c>
      <c r="G408" s="75"/>
    </row>
    <row r="409" spans="1:7" x14ac:dyDescent="0.25">
      <c r="A409" s="265" t="s">
        <v>1999</v>
      </c>
      <c r="B409" s="265" t="s">
        <v>405</v>
      </c>
      <c r="C409" s="265" t="s">
        <v>405</v>
      </c>
      <c r="D409" s="265" t="s">
        <v>405</v>
      </c>
      <c r="E409" s="265">
        <v>9999</v>
      </c>
      <c r="F409" s="265">
        <v>0</v>
      </c>
      <c r="G409" s="75"/>
    </row>
    <row r="410" spans="1:7" x14ac:dyDescent="0.25">
      <c r="A410" s="265" t="s">
        <v>1999</v>
      </c>
      <c r="B410" s="265" t="s">
        <v>405</v>
      </c>
      <c r="C410" s="265" t="s">
        <v>405</v>
      </c>
      <c r="D410" s="265" t="s">
        <v>405</v>
      </c>
      <c r="E410" s="265">
        <v>9999</v>
      </c>
      <c r="F410" s="265">
        <v>0</v>
      </c>
      <c r="G410" s="75"/>
    </row>
    <row r="411" spans="1:7" x14ac:dyDescent="0.25">
      <c r="A411" s="265" t="s">
        <v>1999</v>
      </c>
      <c r="B411" s="265" t="s">
        <v>405</v>
      </c>
      <c r="C411" s="265" t="s">
        <v>405</v>
      </c>
      <c r="D411" s="265" t="s">
        <v>405</v>
      </c>
      <c r="E411" s="265">
        <v>9999</v>
      </c>
      <c r="F411" s="265">
        <v>0</v>
      </c>
      <c r="G411" s="75"/>
    </row>
    <row r="412" spans="1:7" x14ac:dyDescent="0.25">
      <c r="A412" s="265" t="s">
        <v>1999</v>
      </c>
      <c r="B412" s="265" t="s">
        <v>405</v>
      </c>
      <c r="C412" s="265" t="s">
        <v>405</v>
      </c>
      <c r="D412" s="265" t="s">
        <v>405</v>
      </c>
      <c r="E412" s="265">
        <v>9999</v>
      </c>
      <c r="F412" s="265">
        <v>0</v>
      </c>
      <c r="G412" s="75"/>
    </row>
    <row r="413" spans="1:7" x14ac:dyDescent="0.25">
      <c r="A413" s="265" t="s">
        <v>1999</v>
      </c>
      <c r="B413" s="265" t="s">
        <v>405</v>
      </c>
      <c r="C413" s="265" t="s">
        <v>405</v>
      </c>
      <c r="D413" s="265" t="s">
        <v>405</v>
      </c>
      <c r="E413" s="265">
        <v>9999</v>
      </c>
      <c r="F413" s="265">
        <v>0</v>
      </c>
      <c r="G413" s="75"/>
    </row>
    <row r="414" spans="1:7" x14ac:dyDescent="0.25">
      <c r="A414" s="265" t="s">
        <v>1999</v>
      </c>
      <c r="B414" s="265" t="s">
        <v>405</v>
      </c>
      <c r="C414" s="265" t="s">
        <v>405</v>
      </c>
      <c r="D414" s="265" t="s">
        <v>405</v>
      </c>
      <c r="E414" s="265">
        <v>9999</v>
      </c>
      <c r="F414" s="265">
        <v>0</v>
      </c>
      <c r="G414" s="75"/>
    </row>
    <row r="415" spans="1:7" x14ac:dyDescent="0.25">
      <c r="A415" s="265" t="s">
        <v>1999</v>
      </c>
      <c r="B415" s="265" t="s">
        <v>405</v>
      </c>
      <c r="C415" s="265" t="s">
        <v>405</v>
      </c>
      <c r="D415" s="265" t="s">
        <v>405</v>
      </c>
      <c r="E415" s="265">
        <v>9999</v>
      </c>
      <c r="F415" s="265">
        <v>0</v>
      </c>
      <c r="G415" s="75"/>
    </row>
    <row r="416" spans="1:7" x14ac:dyDescent="0.25">
      <c r="A416" s="265" t="s">
        <v>1999</v>
      </c>
      <c r="B416" s="265" t="s">
        <v>405</v>
      </c>
      <c r="C416" s="265" t="s">
        <v>405</v>
      </c>
      <c r="D416" s="265" t="s">
        <v>405</v>
      </c>
      <c r="E416" s="265">
        <v>9999</v>
      </c>
      <c r="F416" s="265">
        <v>0</v>
      </c>
      <c r="G416" s="75"/>
    </row>
    <row r="417" spans="1:7" x14ac:dyDescent="0.25">
      <c r="A417" s="265" t="s">
        <v>1999</v>
      </c>
      <c r="B417" s="265" t="s">
        <v>405</v>
      </c>
      <c r="C417" s="265" t="s">
        <v>405</v>
      </c>
      <c r="D417" s="265" t="s">
        <v>405</v>
      </c>
      <c r="E417" s="265">
        <v>9999</v>
      </c>
      <c r="F417" s="265">
        <v>0</v>
      </c>
      <c r="G417" s="75"/>
    </row>
    <row r="418" spans="1:7" x14ac:dyDescent="0.25">
      <c r="A418" s="265" t="s">
        <v>1999</v>
      </c>
      <c r="B418" s="265" t="s">
        <v>405</v>
      </c>
      <c r="C418" s="265" t="s">
        <v>405</v>
      </c>
      <c r="D418" s="265" t="s">
        <v>405</v>
      </c>
      <c r="E418" s="265">
        <v>9999</v>
      </c>
      <c r="F418" s="265">
        <v>0</v>
      </c>
      <c r="G418" s="75"/>
    </row>
    <row r="419" spans="1:7" x14ac:dyDescent="0.25">
      <c r="A419" s="265" t="s">
        <v>1999</v>
      </c>
      <c r="B419" s="265" t="s">
        <v>405</v>
      </c>
      <c r="C419" s="265" t="s">
        <v>405</v>
      </c>
      <c r="D419" s="265" t="s">
        <v>405</v>
      </c>
      <c r="E419" s="265">
        <v>9999</v>
      </c>
      <c r="F419" s="265">
        <v>0</v>
      </c>
      <c r="G419" s="75"/>
    </row>
    <row r="420" spans="1:7" x14ac:dyDescent="0.25">
      <c r="A420" s="265" t="s">
        <v>1999</v>
      </c>
      <c r="B420" s="265" t="s">
        <v>405</v>
      </c>
      <c r="C420" s="265" t="s">
        <v>405</v>
      </c>
      <c r="D420" s="265" t="s">
        <v>405</v>
      </c>
      <c r="E420" s="265">
        <v>9999</v>
      </c>
      <c r="F420" s="265">
        <v>0</v>
      </c>
      <c r="G420" s="75"/>
    </row>
    <row r="421" spans="1:7" x14ac:dyDescent="0.25">
      <c r="A421" s="265" t="s">
        <v>1999</v>
      </c>
      <c r="B421" s="265" t="s">
        <v>405</v>
      </c>
      <c r="C421" s="265" t="s">
        <v>405</v>
      </c>
      <c r="D421" s="265" t="s">
        <v>405</v>
      </c>
      <c r="E421" s="265">
        <v>9999</v>
      </c>
      <c r="F421" s="265">
        <v>0</v>
      </c>
      <c r="G421" s="75"/>
    </row>
    <row r="422" spans="1:7" x14ac:dyDescent="0.25">
      <c r="A422" s="265" t="s">
        <v>1999</v>
      </c>
      <c r="B422" s="265" t="s">
        <v>405</v>
      </c>
      <c r="C422" s="265" t="s">
        <v>405</v>
      </c>
      <c r="D422" s="265" t="s">
        <v>405</v>
      </c>
      <c r="E422" s="265">
        <v>9999</v>
      </c>
      <c r="F422" s="265">
        <v>0</v>
      </c>
      <c r="G422" s="75"/>
    </row>
    <row r="423" spans="1:7" x14ac:dyDescent="0.25">
      <c r="A423" s="265" t="s">
        <v>1999</v>
      </c>
      <c r="B423" s="265" t="s">
        <v>405</v>
      </c>
      <c r="C423" s="265" t="s">
        <v>405</v>
      </c>
      <c r="D423" s="265" t="s">
        <v>405</v>
      </c>
      <c r="E423" s="265">
        <v>9999</v>
      </c>
      <c r="F423" s="265">
        <v>0</v>
      </c>
      <c r="G423" s="75"/>
    </row>
    <row r="424" spans="1:7" x14ac:dyDescent="0.25">
      <c r="A424" s="265" t="s">
        <v>1999</v>
      </c>
      <c r="B424" s="265" t="s">
        <v>405</v>
      </c>
      <c r="C424" s="265" t="s">
        <v>405</v>
      </c>
      <c r="D424" s="265" t="s">
        <v>405</v>
      </c>
      <c r="E424" s="265">
        <v>9999</v>
      </c>
      <c r="F424" s="265">
        <v>0</v>
      </c>
      <c r="G424" s="75"/>
    </row>
    <row r="425" spans="1:7" x14ac:dyDescent="0.25">
      <c r="A425" s="265" t="s">
        <v>1999</v>
      </c>
      <c r="B425" s="265" t="s">
        <v>405</v>
      </c>
      <c r="C425" s="265" t="s">
        <v>405</v>
      </c>
      <c r="D425" s="265" t="s">
        <v>405</v>
      </c>
      <c r="E425" s="265">
        <v>9999</v>
      </c>
      <c r="F425" s="265">
        <v>0</v>
      </c>
      <c r="G425" s="75"/>
    </row>
    <row r="426" spans="1:7" x14ac:dyDescent="0.25">
      <c r="A426" s="265" t="s">
        <v>1999</v>
      </c>
      <c r="B426" s="265" t="s">
        <v>405</v>
      </c>
      <c r="C426" s="265" t="s">
        <v>405</v>
      </c>
      <c r="D426" s="265" t="s">
        <v>405</v>
      </c>
      <c r="E426" s="265">
        <v>9999</v>
      </c>
      <c r="F426" s="265">
        <v>0</v>
      </c>
      <c r="G426" s="75"/>
    </row>
    <row r="427" spans="1:7" x14ac:dyDescent="0.25">
      <c r="A427" s="265" t="s">
        <v>1999</v>
      </c>
      <c r="B427" s="265" t="s">
        <v>405</v>
      </c>
      <c r="C427" s="265" t="s">
        <v>405</v>
      </c>
      <c r="D427" s="265" t="s">
        <v>405</v>
      </c>
      <c r="E427" s="265">
        <v>9999</v>
      </c>
      <c r="F427" s="265">
        <v>0</v>
      </c>
      <c r="G427" s="75"/>
    </row>
    <row r="428" spans="1:7" x14ac:dyDescent="0.25">
      <c r="A428" s="265" t="s">
        <v>1999</v>
      </c>
      <c r="B428" s="265" t="s">
        <v>405</v>
      </c>
      <c r="C428" s="265" t="s">
        <v>405</v>
      </c>
      <c r="D428" s="265" t="s">
        <v>405</v>
      </c>
      <c r="E428" s="265">
        <v>9999</v>
      </c>
      <c r="F428" s="265">
        <v>0</v>
      </c>
      <c r="G428" s="75"/>
    </row>
    <row r="429" spans="1:7" x14ac:dyDescent="0.25">
      <c r="A429" s="265" t="s">
        <v>1999</v>
      </c>
      <c r="B429" s="265" t="s">
        <v>405</v>
      </c>
      <c r="C429" s="265" t="s">
        <v>405</v>
      </c>
      <c r="D429" s="265" t="s">
        <v>405</v>
      </c>
      <c r="E429" s="265">
        <v>9999</v>
      </c>
      <c r="F429" s="265">
        <v>0</v>
      </c>
      <c r="G429" s="75"/>
    </row>
    <row r="430" spans="1:7" x14ac:dyDescent="0.25">
      <c r="A430" s="265" t="s">
        <v>1999</v>
      </c>
      <c r="B430" s="265" t="s">
        <v>405</v>
      </c>
      <c r="C430" s="265" t="s">
        <v>405</v>
      </c>
      <c r="D430" s="265" t="s">
        <v>405</v>
      </c>
      <c r="E430" s="265">
        <v>9999</v>
      </c>
      <c r="F430" s="265">
        <v>0</v>
      </c>
      <c r="G430" s="75"/>
    </row>
    <row r="431" spans="1:7" x14ac:dyDescent="0.25">
      <c r="A431" s="265" t="s">
        <v>1999</v>
      </c>
      <c r="B431" s="265" t="s">
        <v>405</v>
      </c>
      <c r="C431" s="265" t="s">
        <v>405</v>
      </c>
      <c r="D431" s="265" t="s">
        <v>405</v>
      </c>
      <c r="E431" s="265">
        <v>9999</v>
      </c>
      <c r="F431" s="265">
        <v>0</v>
      </c>
      <c r="G431" s="75"/>
    </row>
    <row r="432" spans="1:7" x14ac:dyDescent="0.25">
      <c r="A432" s="265" t="s">
        <v>1999</v>
      </c>
      <c r="B432" s="265" t="s">
        <v>405</v>
      </c>
      <c r="C432" s="265" t="s">
        <v>405</v>
      </c>
      <c r="D432" s="265" t="s">
        <v>405</v>
      </c>
      <c r="E432" s="265">
        <v>9999</v>
      </c>
      <c r="F432" s="265">
        <v>0</v>
      </c>
      <c r="G432" s="75"/>
    </row>
    <row r="433" spans="1:7" x14ac:dyDescent="0.25">
      <c r="A433" s="265" t="s">
        <v>1999</v>
      </c>
      <c r="B433" s="265" t="s">
        <v>405</v>
      </c>
      <c r="C433" s="265" t="s">
        <v>405</v>
      </c>
      <c r="D433" s="265" t="s">
        <v>405</v>
      </c>
      <c r="E433" s="265">
        <v>9999</v>
      </c>
      <c r="F433" s="265">
        <v>0</v>
      </c>
      <c r="G433" s="75"/>
    </row>
    <row r="434" spans="1:7" x14ac:dyDescent="0.25">
      <c r="A434" s="265" t="s">
        <v>1999</v>
      </c>
      <c r="B434" s="265" t="s">
        <v>405</v>
      </c>
      <c r="C434" s="265" t="s">
        <v>405</v>
      </c>
      <c r="D434" s="265" t="s">
        <v>405</v>
      </c>
      <c r="E434" s="265">
        <v>9999</v>
      </c>
      <c r="F434" s="265">
        <v>0</v>
      </c>
      <c r="G434" s="75"/>
    </row>
    <row r="435" spans="1:7" x14ac:dyDescent="0.25">
      <c r="A435" s="265" t="s">
        <v>1999</v>
      </c>
      <c r="B435" s="265" t="s">
        <v>405</v>
      </c>
      <c r="C435" s="265" t="s">
        <v>405</v>
      </c>
      <c r="D435" s="265" t="s">
        <v>405</v>
      </c>
      <c r="E435" s="265">
        <v>9999</v>
      </c>
      <c r="F435" s="265">
        <v>0</v>
      </c>
      <c r="G435" s="75"/>
    </row>
    <row r="436" spans="1:7" x14ac:dyDescent="0.25">
      <c r="A436" s="265" t="s">
        <v>1999</v>
      </c>
      <c r="B436" s="265" t="s">
        <v>405</v>
      </c>
      <c r="C436" s="265" t="s">
        <v>405</v>
      </c>
      <c r="D436" s="265" t="s">
        <v>405</v>
      </c>
      <c r="E436" s="265">
        <v>9999</v>
      </c>
      <c r="F436" s="265">
        <v>0</v>
      </c>
      <c r="G436" s="75"/>
    </row>
    <row r="437" spans="1:7" x14ac:dyDescent="0.25">
      <c r="A437" s="265" t="s">
        <v>1999</v>
      </c>
      <c r="B437" s="265" t="s">
        <v>405</v>
      </c>
      <c r="C437" s="265" t="s">
        <v>405</v>
      </c>
      <c r="D437" s="265" t="s">
        <v>405</v>
      </c>
      <c r="E437" s="265">
        <v>9999</v>
      </c>
      <c r="F437" s="265">
        <v>0</v>
      </c>
      <c r="G437" s="75"/>
    </row>
    <row r="438" spans="1:7" x14ac:dyDescent="0.25">
      <c r="A438" s="265" t="s">
        <v>1999</v>
      </c>
      <c r="B438" s="265" t="s">
        <v>405</v>
      </c>
      <c r="C438" s="265" t="s">
        <v>405</v>
      </c>
      <c r="D438" s="265" t="s">
        <v>405</v>
      </c>
      <c r="E438" s="265">
        <v>9999</v>
      </c>
      <c r="F438" s="265">
        <v>0</v>
      </c>
      <c r="G438" s="75"/>
    </row>
    <row r="439" spans="1:7" x14ac:dyDescent="0.25">
      <c r="A439" s="265" t="s">
        <v>1999</v>
      </c>
      <c r="B439" s="265" t="s">
        <v>405</v>
      </c>
      <c r="C439" s="265" t="s">
        <v>405</v>
      </c>
      <c r="D439" s="265" t="s">
        <v>405</v>
      </c>
      <c r="E439" s="265">
        <v>9999</v>
      </c>
      <c r="F439" s="265">
        <v>0</v>
      </c>
      <c r="G439" s="75"/>
    </row>
    <row r="440" spans="1:7" x14ac:dyDescent="0.25">
      <c r="A440" s="265" t="s">
        <v>1999</v>
      </c>
      <c r="B440" s="265" t="s">
        <v>405</v>
      </c>
      <c r="C440" s="265" t="s">
        <v>405</v>
      </c>
      <c r="D440" s="265" t="s">
        <v>405</v>
      </c>
      <c r="E440" s="265">
        <v>9999</v>
      </c>
      <c r="F440" s="265">
        <v>0</v>
      </c>
      <c r="G440" s="75"/>
    </row>
    <row r="441" spans="1:7" x14ac:dyDescent="0.25">
      <c r="A441" s="265" t="s">
        <v>1999</v>
      </c>
      <c r="B441" s="265" t="s">
        <v>405</v>
      </c>
      <c r="C441" s="265" t="s">
        <v>405</v>
      </c>
      <c r="D441" s="265" t="s">
        <v>405</v>
      </c>
      <c r="E441" s="265">
        <v>9999</v>
      </c>
      <c r="F441" s="265">
        <v>0</v>
      </c>
      <c r="G441" s="75"/>
    </row>
    <row r="442" spans="1:7" x14ac:dyDescent="0.25">
      <c r="A442" s="265" t="s">
        <v>1999</v>
      </c>
      <c r="B442" s="265" t="s">
        <v>405</v>
      </c>
      <c r="C442" s="265" t="s">
        <v>405</v>
      </c>
      <c r="D442" s="265" t="s">
        <v>405</v>
      </c>
      <c r="E442" s="265">
        <v>9999</v>
      </c>
      <c r="F442" s="265">
        <v>0</v>
      </c>
      <c r="G442" s="75"/>
    </row>
    <row r="443" spans="1:7" x14ac:dyDescent="0.25">
      <c r="A443" s="265" t="s">
        <v>1999</v>
      </c>
      <c r="B443" s="265" t="s">
        <v>405</v>
      </c>
      <c r="C443" s="265" t="s">
        <v>405</v>
      </c>
      <c r="D443" s="265" t="s">
        <v>405</v>
      </c>
      <c r="E443" s="265">
        <v>9999</v>
      </c>
      <c r="F443" s="265">
        <v>0</v>
      </c>
      <c r="G443" s="75"/>
    </row>
    <row r="444" spans="1:7" x14ac:dyDescent="0.25">
      <c r="A444" s="265" t="s">
        <v>1999</v>
      </c>
      <c r="B444" s="265" t="s">
        <v>405</v>
      </c>
      <c r="C444" s="265" t="s">
        <v>405</v>
      </c>
      <c r="D444" s="265" t="s">
        <v>405</v>
      </c>
      <c r="E444" s="265">
        <v>9999</v>
      </c>
      <c r="F444" s="265">
        <v>0</v>
      </c>
      <c r="G444" s="75"/>
    </row>
    <row r="445" spans="1:7" x14ac:dyDescent="0.25">
      <c r="A445" s="265" t="s">
        <v>1999</v>
      </c>
      <c r="B445" s="265" t="s">
        <v>405</v>
      </c>
      <c r="C445" s="265" t="s">
        <v>405</v>
      </c>
      <c r="D445" s="265" t="s">
        <v>405</v>
      </c>
      <c r="E445" s="265">
        <v>9999</v>
      </c>
      <c r="F445" s="265">
        <v>0</v>
      </c>
      <c r="G445" s="75"/>
    </row>
    <row r="446" spans="1:7" x14ac:dyDescent="0.25">
      <c r="A446" s="265" t="s">
        <v>1999</v>
      </c>
      <c r="B446" s="265" t="s">
        <v>405</v>
      </c>
      <c r="C446" s="265" t="s">
        <v>405</v>
      </c>
      <c r="D446" s="265" t="s">
        <v>405</v>
      </c>
      <c r="E446" s="265">
        <v>9999</v>
      </c>
      <c r="F446" s="265">
        <v>0</v>
      </c>
      <c r="G446" s="75"/>
    </row>
    <row r="447" spans="1:7" x14ac:dyDescent="0.25">
      <c r="A447" s="265" t="s">
        <v>1999</v>
      </c>
      <c r="B447" s="265" t="s">
        <v>405</v>
      </c>
      <c r="C447" s="265" t="s">
        <v>405</v>
      </c>
      <c r="D447" s="265" t="s">
        <v>405</v>
      </c>
      <c r="E447" s="265">
        <v>9999</v>
      </c>
      <c r="F447" s="265">
        <v>0</v>
      </c>
      <c r="G447" s="75"/>
    </row>
    <row r="448" spans="1:7" x14ac:dyDescent="0.25">
      <c r="A448" s="265" t="s">
        <v>1999</v>
      </c>
      <c r="B448" s="265" t="s">
        <v>405</v>
      </c>
      <c r="C448" s="265" t="s">
        <v>405</v>
      </c>
      <c r="D448" s="265" t="s">
        <v>405</v>
      </c>
      <c r="E448" s="265">
        <v>9999</v>
      </c>
      <c r="F448" s="265">
        <v>0</v>
      </c>
      <c r="G448" s="75"/>
    </row>
    <row r="449" spans="1:7" x14ac:dyDescent="0.25">
      <c r="A449" s="265" t="s">
        <v>1999</v>
      </c>
      <c r="B449" s="265" t="s">
        <v>405</v>
      </c>
      <c r="C449" s="265" t="s">
        <v>405</v>
      </c>
      <c r="D449" s="265" t="s">
        <v>405</v>
      </c>
      <c r="E449" s="265">
        <v>9999</v>
      </c>
      <c r="F449" s="265">
        <v>0</v>
      </c>
      <c r="G449" s="75"/>
    </row>
    <row r="450" spans="1:7" x14ac:dyDescent="0.25">
      <c r="A450" s="265" t="s">
        <v>1999</v>
      </c>
      <c r="B450" s="265" t="s">
        <v>405</v>
      </c>
      <c r="C450" s="265" t="s">
        <v>405</v>
      </c>
      <c r="D450" s="265" t="s">
        <v>405</v>
      </c>
      <c r="E450" s="265">
        <v>9999</v>
      </c>
      <c r="F450" s="265">
        <v>0</v>
      </c>
      <c r="G450" s="75"/>
    </row>
    <row r="451" spans="1:7" x14ac:dyDescent="0.25">
      <c r="A451" s="265" t="s">
        <v>1999</v>
      </c>
      <c r="B451" s="265" t="s">
        <v>405</v>
      </c>
      <c r="C451" s="265" t="s">
        <v>405</v>
      </c>
      <c r="D451" s="265" t="s">
        <v>405</v>
      </c>
      <c r="E451" s="265">
        <v>9999</v>
      </c>
      <c r="F451" s="265">
        <v>0</v>
      </c>
      <c r="G451" s="75"/>
    </row>
    <row r="452" spans="1:7" x14ac:dyDescent="0.25">
      <c r="A452" s="265" t="s">
        <v>1999</v>
      </c>
      <c r="B452" s="265" t="s">
        <v>405</v>
      </c>
      <c r="C452" s="265" t="s">
        <v>405</v>
      </c>
      <c r="D452" s="265" t="s">
        <v>405</v>
      </c>
      <c r="E452" s="265">
        <v>9999</v>
      </c>
      <c r="F452" s="265">
        <v>0</v>
      </c>
      <c r="G452" s="75"/>
    </row>
    <row r="453" spans="1:7" x14ac:dyDescent="0.25">
      <c r="A453" s="265" t="s">
        <v>1999</v>
      </c>
      <c r="B453" s="265" t="s">
        <v>405</v>
      </c>
      <c r="C453" s="265" t="s">
        <v>405</v>
      </c>
      <c r="D453" s="265" t="s">
        <v>405</v>
      </c>
      <c r="E453" s="265">
        <v>9999</v>
      </c>
      <c r="F453" s="265">
        <v>0</v>
      </c>
      <c r="G453" s="75"/>
    </row>
    <row r="454" spans="1:7" x14ac:dyDescent="0.25">
      <c r="A454" s="265" t="s">
        <v>1999</v>
      </c>
      <c r="B454" s="265" t="s">
        <v>405</v>
      </c>
      <c r="C454" s="265" t="s">
        <v>405</v>
      </c>
      <c r="D454" s="265" t="s">
        <v>405</v>
      </c>
      <c r="E454" s="265">
        <v>9999</v>
      </c>
      <c r="F454" s="265">
        <v>0</v>
      </c>
      <c r="G454" s="75"/>
    </row>
    <row r="455" spans="1:7" x14ac:dyDescent="0.25">
      <c r="A455" s="265" t="s">
        <v>1999</v>
      </c>
      <c r="B455" s="265" t="s">
        <v>405</v>
      </c>
      <c r="C455" s="265" t="s">
        <v>405</v>
      </c>
      <c r="D455" s="265" t="s">
        <v>405</v>
      </c>
      <c r="E455" s="265">
        <v>9999</v>
      </c>
      <c r="F455" s="265">
        <v>0</v>
      </c>
      <c r="G455" s="75"/>
    </row>
    <row r="456" spans="1:7" x14ac:dyDescent="0.25">
      <c r="A456" s="265" t="s">
        <v>1999</v>
      </c>
      <c r="B456" s="265" t="s">
        <v>405</v>
      </c>
      <c r="C456" s="265" t="s">
        <v>405</v>
      </c>
      <c r="D456" s="265" t="s">
        <v>405</v>
      </c>
      <c r="E456" s="265">
        <v>9999</v>
      </c>
      <c r="F456" s="265">
        <v>0</v>
      </c>
      <c r="G456" s="75"/>
    </row>
    <row r="457" spans="1:7" x14ac:dyDescent="0.25">
      <c r="A457" s="265" t="s">
        <v>1999</v>
      </c>
      <c r="B457" s="265" t="s">
        <v>405</v>
      </c>
      <c r="C457" s="265" t="s">
        <v>405</v>
      </c>
      <c r="D457" s="265" t="s">
        <v>405</v>
      </c>
      <c r="E457" s="265">
        <v>9999</v>
      </c>
      <c r="F457" s="265">
        <v>0</v>
      </c>
      <c r="G457" s="75"/>
    </row>
    <row r="458" spans="1:7" x14ac:dyDescent="0.25">
      <c r="A458" s="265" t="s">
        <v>1999</v>
      </c>
      <c r="B458" s="265" t="s">
        <v>405</v>
      </c>
      <c r="C458" s="265" t="s">
        <v>405</v>
      </c>
      <c r="D458" s="265" t="s">
        <v>405</v>
      </c>
      <c r="E458" s="265">
        <v>9999</v>
      </c>
      <c r="F458" s="265">
        <v>0</v>
      </c>
      <c r="G458" s="75"/>
    </row>
    <row r="459" spans="1:7" x14ac:dyDescent="0.25">
      <c r="A459" s="265" t="s">
        <v>1999</v>
      </c>
      <c r="B459" s="265" t="s">
        <v>405</v>
      </c>
      <c r="C459" s="265" t="s">
        <v>405</v>
      </c>
      <c r="D459" s="265" t="s">
        <v>405</v>
      </c>
      <c r="E459" s="265">
        <v>9999</v>
      </c>
      <c r="F459" s="265">
        <v>0</v>
      </c>
      <c r="G459" s="75"/>
    </row>
    <row r="460" spans="1:7" x14ac:dyDescent="0.25">
      <c r="A460" s="265" t="s">
        <v>1999</v>
      </c>
      <c r="B460" s="265" t="s">
        <v>405</v>
      </c>
      <c r="C460" s="265" t="s">
        <v>405</v>
      </c>
      <c r="D460" s="265" t="s">
        <v>405</v>
      </c>
      <c r="E460" s="265">
        <v>9999</v>
      </c>
      <c r="F460" s="265">
        <v>0</v>
      </c>
      <c r="G460" s="75"/>
    </row>
    <row r="461" spans="1:7" x14ac:dyDescent="0.25">
      <c r="A461" s="265" t="s">
        <v>1999</v>
      </c>
      <c r="B461" s="265" t="s">
        <v>405</v>
      </c>
      <c r="C461" s="265" t="s">
        <v>405</v>
      </c>
      <c r="D461" s="265" t="s">
        <v>405</v>
      </c>
      <c r="E461" s="265">
        <v>9999</v>
      </c>
      <c r="F461" s="265">
        <v>0</v>
      </c>
      <c r="G461" s="75"/>
    </row>
    <row r="462" spans="1:7" x14ac:dyDescent="0.25">
      <c r="A462" s="265" t="s">
        <v>1999</v>
      </c>
      <c r="B462" s="265" t="s">
        <v>405</v>
      </c>
      <c r="C462" s="265" t="s">
        <v>405</v>
      </c>
      <c r="D462" s="265" t="s">
        <v>405</v>
      </c>
      <c r="E462" s="265">
        <v>9999</v>
      </c>
      <c r="F462" s="265">
        <v>0</v>
      </c>
      <c r="G462" s="75"/>
    </row>
    <row r="463" spans="1:7" x14ac:dyDescent="0.25">
      <c r="A463" s="265" t="s">
        <v>1999</v>
      </c>
      <c r="B463" s="265" t="s">
        <v>405</v>
      </c>
      <c r="C463" s="265" t="s">
        <v>405</v>
      </c>
      <c r="D463" s="265" t="s">
        <v>405</v>
      </c>
      <c r="E463" s="265">
        <v>9999</v>
      </c>
      <c r="F463" s="265">
        <v>0</v>
      </c>
      <c r="G463" s="75"/>
    </row>
    <row r="464" spans="1:7" x14ac:dyDescent="0.25">
      <c r="A464" s="265" t="s">
        <v>1999</v>
      </c>
      <c r="B464" s="265" t="s">
        <v>405</v>
      </c>
      <c r="C464" s="265" t="s">
        <v>405</v>
      </c>
      <c r="D464" s="265" t="s">
        <v>405</v>
      </c>
      <c r="E464" s="265">
        <v>9999</v>
      </c>
      <c r="F464" s="265">
        <v>0</v>
      </c>
      <c r="G464" s="75"/>
    </row>
    <row r="465" spans="1:7" x14ac:dyDescent="0.25">
      <c r="A465" s="265" t="s">
        <v>1999</v>
      </c>
      <c r="B465" s="265" t="s">
        <v>405</v>
      </c>
      <c r="C465" s="265" t="s">
        <v>405</v>
      </c>
      <c r="D465" s="265" t="s">
        <v>405</v>
      </c>
      <c r="E465" s="265">
        <v>9999</v>
      </c>
      <c r="F465" s="265">
        <v>0</v>
      </c>
      <c r="G465" s="75"/>
    </row>
    <row r="466" spans="1:7" x14ac:dyDescent="0.25">
      <c r="A466" s="265" t="s">
        <v>1999</v>
      </c>
      <c r="B466" s="265" t="s">
        <v>405</v>
      </c>
      <c r="C466" s="265" t="s">
        <v>405</v>
      </c>
      <c r="D466" s="265" t="s">
        <v>405</v>
      </c>
      <c r="E466" s="265">
        <v>9999</v>
      </c>
      <c r="F466" s="265">
        <v>0</v>
      </c>
      <c r="G466" s="75"/>
    </row>
    <row r="467" spans="1:7" x14ac:dyDescent="0.25">
      <c r="A467" s="265" t="s">
        <v>1999</v>
      </c>
      <c r="B467" s="265" t="s">
        <v>405</v>
      </c>
      <c r="C467" s="265" t="s">
        <v>405</v>
      </c>
      <c r="D467" s="265" t="s">
        <v>405</v>
      </c>
      <c r="E467" s="265">
        <v>9999</v>
      </c>
      <c r="F467" s="265">
        <v>0</v>
      </c>
      <c r="G467" s="75"/>
    </row>
    <row r="468" spans="1:7" x14ac:dyDescent="0.25">
      <c r="A468" s="265" t="s">
        <v>1999</v>
      </c>
      <c r="B468" s="265" t="s">
        <v>405</v>
      </c>
      <c r="C468" s="265" t="s">
        <v>405</v>
      </c>
      <c r="D468" s="265" t="s">
        <v>405</v>
      </c>
      <c r="E468" s="265">
        <v>9999</v>
      </c>
      <c r="F468" s="265">
        <v>0</v>
      </c>
      <c r="G468" s="75"/>
    </row>
    <row r="469" spans="1:7" x14ac:dyDescent="0.25">
      <c r="A469" s="265" t="s">
        <v>1999</v>
      </c>
      <c r="B469" s="265" t="s">
        <v>405</v>
      </c>
      <c r="C469" s="265" t="s">
        <v>405</v>
      </c>
      <c r="D469" s="265" t="s">
        <v>405</v>
      </c>
      <c r="E469" s="265">
        <v>9999</v>
      </c>
      <c r="F469" s="265">
        <v>0</v>
      </c>
      <c r="G469" s="75"/>
    </row>
    <row r="470" spans="1:7" x14ac:dyDescent="0.25">
      <c r="A470" s="265" t="s">
        <v>1999</v>
      </c>
      <c r="B470" s="265" t="s">
        <v>405</v>
      </c>
      <c r="C470" s="265" t="s">
        <v>405</v>
      </c>
      <c r="D470" s="265" t="s">
        <v>405</v>
      </c>
      <c r="E470" s="265">
        <v>9999</v>
      </c>
      <c r="F470" s="265">
        <v>0</v>
      </c>
      <c r="G470" s="75"/>
    </row>
    <row r="471" spans="1:7" x14ac:dyDescent="0.25">
      <c r="A471" s="265" t="s">
        <v>1999</v>
      </c>
      <c r="B471" s="265" t="s">
        <v>405</v>
      </c>
      <c r="C471" s="265" t="s">
        <v>405</v>
      </c>
      <c r="D471" s="265" t="s">
        <v>405</v>
      </c>
      <c r="E471" s="265">
        <v>9999</v>
      </c>
      <c r="F471" s="265">
        <v>0</v>
      </c>
      <c r="G471" s="75"/>
    </row>
    <row r="472" spans="1:7" x14ac:dyDescent="0.25">
      <c r="A472" s="265" t="s">
        <v>1999</v>
      </c>
      <c r="B472" s="265" t="s">
        <v>405</v>
      </c>
      <c r="C472" s="265" t="s">
        <v>405</v>
      </c>
      <c r="D472" s="265" t="s">
        <v>405</v>
      </c>
      <c r="E472" s="265">
        <v>9999</v>
      </c>
      <c r="F472" s="265">
        <v>0</v>
      </c>
      <c r="G472" s="75"/>
    </row>
    <row r="473" spans="1:7" x14ac:dyDescent="0.25">
      <c r="A473" s="265" t="s">
        <v>1999</v>
      </c>
      <c r="B473" s="265" t="s">
        <v>405</v>
      </c>
      <c r="C473" s="265" t="s">
        <v>405</v>
      </c>
      <c r="D473" s="265" t="s">
        <v>405</v>
      </c>
      <c r="E473" s="265">
        <v>9999</v>
      </c>
      <c r="F473" s="265">
        <v>0</v>
      </c>
      <c r="G473" s="75"/>
    </row>
    <row r="474" spans="1:7" x14ac:dyDescent="0.25">
      <c r="A474" s="265" t="s">
        <v>1999</v>
      </c>
      <c r="B474" s="265" t="s">
        <v>405</v>
      </c>
      <c r="C474" s="265" t="s">
        <v>405</v>
      </c>
      <c r="D474" s="265" t="s">
        <v>405</v>
      </c>
      <c r="E474" s="265">
        <v>9999</v>
      </c>
      <c r="F474" s="265">
        <v>0</v>
      </c>
      <c r="G474" s="75"/>
    </row>
    <row r="475" spans="1:7" x14ac:dyDescent="0.25">
      <c r="A475" s="265" t="s">
        <v>1999</v>
      </c>
      <c r="B475" s="265" t="s">
        <v>405</v>
      </c>
      <c r="C475" s="265" t="s">
        <v>405</v>
      </c>
      <c r="D475" s="265" t="s">
        <v>405</v>
      </c>
      <c r="E475" s="265">
        <v>9999</v>
      </c>
      <c r="F475" s="265">
        <v>0</v>
      </c>
      <c r="G475" s="75"/>
    </row>
    <row r="476" spans="1:7" x14ac:dyDescent="0.25">
      <c r="A476" s="265" t="s">
        <v>1999</v>
      </c>
      <c r="B476" s="265" t="s">
        <v>405</v>
      </c>
      <c r="C476" s="265" t="s">
        <v>405</v>
      </c>
      <c r="D476" s="265" t="s">
        <v>405</v>
      </c>
      <c r="E476" s="265">
        <v>9999</v>
      </c>
      <c r="F476" s="265">
        <v>0</v>
      </c>
      <c r="G476" s="75"/>
    </row>
    <row r="477" spans="1:7" x14ac:dyDescent="0.25">
      <c r="A477" s="265" t="s">
        <v>1999</v>
      </c>
      <c r="B477" s="265" t="s">
        <v>405</v>
      </c>
      <c r="C477" s="265" t="s">
        <v>405</v>
      </c>
      <c r="D477" s="265" t="s">
        <v>405</v>
      </c>
      <c r="E477" s="265">
        <v>9999</v>
      </c>
      <c r="F477" s="265">
        <v>0</v>
      </c>
      <c r="G477" s="75"/>
    </row>
    <row r="478" spans="1:7" x14ac:dyDescent="0.25">
      <c r="A478" s="265" t="s">
        <v>1999</v>
      </c>
      <c r="B478" s="265" t="s">
        <v>405</v>
      </c>
      <c r="C478" s="265" t="s">
        <v>405</v>
      </c>
      <c r="D478" s="265" t="s">
        <v>405</v>
      </c>
      <c r="E478" s="265">
        <v>9999</v>
      </c>
      <c r="F478" s="265">
        <v>0</v>
      </c>
      <c r="G478" s="75"/>
    </row>
    <row r="479" spans="1:7" x14ac:dyDescent="0.25">
      <c r="A479" s="265" t="s">
        <v>1999</v>
      </c>
      <c r="B479" s="265" t="s">
        <v>405</v>
      </c>
      <c r="C479" s="265" t="s">
        <v>405</v>
      </c>
      <c r="D479" s="265" t="s">
        <v>405</v>
      </c>
      <c r="E479" s="265">
        <v>9999</v>
      </c>
      <c r="F479" s="265">
        <v>0</v>
      </c>
      <c r="G479" s="75"/>
    </row>
    <row r="480" spans="1:7" x14ac:dyDescent="0.25">
      <c r="A480" s="265" t="s">
        <v>1999</v>
      </c>
      <c r="B480" s="265" t="s">
        <v>405</v>
      </c>
      <c r="C480" s="265" t="s">
        <v>405</v>
      </c>
      <c r="D480" s="265" t="s">
        <v>405</v>
      </c>
      <c r="E480" s="265">
        <v>9999</v>
      </c>
      <c r="F480" s="265">
        <v>0</v>
      </c>
      <c r="G480" s="75"/>
    </row>
    <row r="481" spans="1:7" x14ac:dyDescent="0.25">
      <c r="A481" s="265" t="s">
        <v>1999</v>
      </c>
      <c r="B481" s="265" t="s">
        <v>405</v>
      </c>
      <c r="C481" s="265" t="s">
        <v>405</v>
      </c>
      <c r="D481" s="265" t="s">
        <v>405</v>
      </c>
      <c r="E481" s="265">
        <v>9999</v>
      </c>
      <c r="F481" s="265">
        <v>0</v>
      </c>
      <c r="G481" s="75"/>
    </row>
    <row r="482" spans="1:7" x14ac:dyDescent="0.25">
      <c r="A482" s="265" t="s">
        <v>1999</v>
      </c>
      <c r="B482" s="265" t="s">
        <v>405</v>
      </c>
      <c r="C482" s="265" t="s">
        <v>405</v>
      </c>
      <c r="D482" s="265" t="s">
        <v>405</v>
      </c>
      <c r="E482" s="265">
        <v>9999</v>
      </c>
      <c r="F482" s="265">
        <v>0</v>
      </c>
      <c r="G482" s="75"/>
    </row>
    <row r="483" spans="1:7" x14ac:dyDescent="0.25">
      <c r="A483" s="265" t="s">
        <v>1999</v>
      </c>
      <c r="B483" s="265" t="s">
        <v>405</v>
      </c>
      <c r="C483" s="265" t="s">
        <v>405</v>
      </c>
      <c r="D483" s="265" t="s">
        <v>405</v>
      </c>
      <c r="E483" s="265">
        <v>9999</v>
      </c>
      <c r="F483" s="265">
        <v>0</v>
      </c>
      <c r="G483" s="75"/>
    </row>
    <row r="484" spans="1:7" x14ac:dyDescent="0.25">
      <c r="A484" s="265" t="s">
        <v>1999</v>
      </c>
      <c r="B484" s="265" t="s">
        <v>405</v>
      </c>
      <c r="C484" s="265" t="s">
        <v>405</v>
      </c>
      <c r="D484" s="265" t="s">
        <v>405</v>
      </c>
      <c r="E484" s="265">
        <v>9999</v>
      </c>
      <c r="F484" s="265">
        <v>0</v>
      </c>
      <c r="G484" s="75"/>
    </row>
    <row r="485" spans="1:7" x14ac:dyDescent="0.25">
      <c r="A485" s="265" t="s">
        <v>1999</v>
      </c>
      <c r="B485" s="265" t="s">
        <v>405</v>
      </c>
      <c r="C485" s="265" t="s">
        <v>405</v>
      </c>
      <c r="D485" s="265" t="s">
        <v>405</v>
      </c>
      <c r="E485" s="265">
        <v>9999</v>
      </c>
      <c r="F485" s="265">
        <v>0</v>
      </c>
      <c r="G485" s="75"/>
    </row>
    <row r="486" spans="1:7" x14ac:dyDescent="0.25">
      <c r="A486" s="265" t="s">
        <v>1999</v>
      </c>
      <c r="B486" s="265" t="s">
        <v>405</v>
      </c>
      <c r="C486" s="265" t="s">
        <v>405</v>
      </c>
      <c r="D486" s="265" t="s">
        <v>405</v>
      </c>
      <c r="E486" s="265">
        <v>9999</v>
      </c>
      <c r="F486" s="265">
        <v>0</v>
      </c>
      <c r="G486" s="75"/>
    </row>
    <row r="487" spans="1:7" x14ac:dyDescent="0.25">
      <c r="A487" s="265" t="s">
        <v>1999</v>
      </c>
      <c r="B487" s="265" t="s">
        <v>405</v>
      </c>
      <c r="C487" s="265" t="s">
        <v>405</v>
      </c>
      <c r="D487" s="265" t="s">
        <v>405</v>
      </c>
      <c r="E487" s="265">
        <v>9999</v>
      </c>
      <c r="F487" s="265">
        <v>0</v>
      </c>
      <c r="G487" s="75"/>
    </row>
    <row r="488" spans="1:7" x14ac:dyDescent="0.25">
      <c r="A488" s="265" t="s">
        <v>1999</v>
      </c>
      <c r="B488" s="265" t="s">
        <v>405</v>
      </c>
      <c r="C488" s="265" t="s">
        <v>405</v>
      </c>
      <c r="D488" s="265" t="s">
        <v>405</v>
      </c>
      <c r="E488" s="265">
        <v>9999</v>
      </c>
      <c r="F488" s="265">
        <v>0</v>
      </c>
      <c r="G488" s="75"/>
    </row>
    <row r="489" spans="1:7" x14ac:dyDescent="0.25">
      <c r="A489" s="265" t="s">
        <v>1999</v>
      </c>
      <c r="B489" s="265" t="s">
        <v>405</v>
      </c>
      <c r="C489" s="265" t="s">
        <v>405</v>
      </c>
      <c r="D489" s="265" t="s">
        <v>405</v>
      </c>
      <c r="E489" s="265">
        <v>9999</v>
      </c>
      <c r="F489" s="265">
        <v>0</v>
      </c>
      <c r="G489" s="75"/>
    </row>
    <row r="490" spans="1:7" x14ac:dyDescent="0.25">
      <c r="A490" s="265" t="s">
        <v>1999</v>
      </c>
      <c r="B490" s="265" t="s">
        <v>405</v>
      </c>
      <c r="C490" s="265" t="s">
        <v>405</v>
      </c>
      <c r="D490" s="265" t="s">
        <v>405</v>
      </c>
      <c r="E490" s="265">
        <v>9999</v>
      </c>
      <c r="F490" s="265">
        <v>0</v>
      </c>
      <c r="G490" s="75"/>
    </row>
    <row r="491" spans="1:7" x14ac:dyDescent="0.25">
      <c r="A491" s="265" t="s">
        <v>1999</v>
      </c>
      <c r="B491" s="265" t="s">
        <v>405</v>
      </c>
      <c r="C491" s="265" t="s">
        <v>405</v>
      </c>
      <c r="D491" s="265" t="s">
        <v>405</v>
      </c>
      <c r="E491" s="265">
        <v>9999</v>
      </c>
      <c r="F491" s="265">
        <v>0</v>
      </c>
      <c r="G491" s="75"/>
    </row>
    <row r="492" spans="1:7" x14ac:dyDescent="0.25">
      <c r="A492" s="265" t="s">
        <v>1999</v>
      </c>
      <c r="B492" s="265" t="s">
        <v>405</v>
      </c>
      <c r="C492" s="265" t="s">
        <v>405</v>
      </c>
      <c r="D492" s="265" t="s">
        <v>405</v>
      </c>
      <c r="E492" s="265">
        <v>9999</v>
      </c>
      <c r="F492" s="265">
        <v>0</v>
      </c>
      <c r="G492" s="75"/>
    </row>
    <row r="493" spans="1:7" x14ac:dyDescent="0.25">
      <c r="A493" s="265" t="s">
        <v>1999</v>
      </c>
      <c r="B493" s="265" t="s">
        <v>405</v>
      </c>
      <c r="C493" s="265" t="s">
        <v>405</v>
      </c>
      <c r="D493" s="265" t="s">
        <v>405</v>
      </c>
      <c r="E493" s="265">
        <v>9999</v>
      </c>
      <c r="F493" s="265">
        <v>0</v>
      </c>
      <c r="G493" s="75"/>
    </row>
    <row r="494" spans="1:7" x14ac:dyDescent="0.25">
      <c r="A494" s="265" t="s">
        <v>1999</v>
      </c>
      <c r="B494" s="265" t="s">
        <v>405</v>
      </c>
      <c r="C494" s="265" t="s">
        <v>405</v>
      </c>
      <c r="D494" s="265" t="s">
        <v>405</v>
      </c>
      <c r="E494" s="265">
        <v>9999</v>
      </c>
      <c r="F494" s="265">
        <v>0</v>
      </c>
      <c r="G494" s="75"/>
    </row>
    <row r="495" spans="1:7" x14ac:dyDescent="0.25">
      <c r="A495" s="265" t="s">
        <v>1999</v>
      </c>
      <c r="B495" s="265" t="s">
        <v>405</v>
      </c>
      <c r="C495" s="265" t="s">
        <v>405</v>
      </c>
      <c r="D495" s="265" t="s">
        <v>405</v>
      </c>
      <c r="E495" s="265">
        <v>9999</v>
      </c>
      <c r="F495" s="265">
        <v>0</v>
      </c>
      <c r="G495" s="75"/>
    </row>
    <row r="496" spans="1:7" x14ac:dyDescent="0.25">
      <c r="A496" s="265" t="s">
        <v>1999</v>
      </c>
      <c r="B496" s="265" t="s">
        <v>405</v>
      </c>
      <c r="C496" s="265" t="s">
        <v>405</v>
      </c>
      <c r="D496" s="265" t="s">
        <v>405</v>
      </c>
      <c r="E496" s="265">
        <v>9999</v>
      </c>
      <c r="F496" s="265">
        <v>0</v>
      </c>
      <c r="G496" s="75"/>
    </row>
    <row r="497" spans="1:7" x14ac:dyDescent="0.25">
      <c r="A497" s="265" t="s">
        <v>1999</v>
      </c>
      <c r="B497" s="265" t="s">
        <v>405</v>
      </c>
      <c r="C497" s="265" t="s">
        <v>405</v>
      </c>
      <c r="D497" s="265" t="s">
        <v>405</v>
      </c>
      <c r="E497" s="265">
        <v>9999</v>
      </c>
      <c r="F497" s="265">
        <v>0</v>
      </c>
      <c r="G497" s="75"/>
    </row>
    <row r="498" spans="1:7" x14ac:dyDescent="0.25">
      <c r="A498" s="265" t="s">
        <v>1999</v>
      </c>
      <c r="B498" s="265" t="s">
        <v>405</v>
      </c>
      <c r="C498" s="265" t="s">
        <v>405</v>
      </c>
      <c r="D498" s="265" t="s">
        <v>405</v>
      </c>
      <c r="E498" s="265">
        <v>9999</v>
      </c>
      <c r="F498" s="265">
        <v>0</v>
      </c>
      <c r="G498" s="75"/>
    </row>
    <row r="499" spans="1:7" x14ac:dyDescent="0.25">
      <c r="A499" s="265" t="s">
        <v>1999</v>
      </c>
      <c r="B499" s="265" t="s">
        <v>405</v>
      </c>
      <c r="C499" s="265" t="s">
        <v>405</v>
      </c>
      <c r="D499" s="265" t="s">
        <v>405</v>
      </c>
      <c r="E499" s="265">
        <v>9999</v>
      </c>
      <c r="F499" s="265">
        <v>0</v>
      </c>
      <c r="G499" s="75"/>
    </row>
    <row r="500" spans="1:7" x14ac:dyDescent="0.25">
      <c r="A500" s="265" t="s">
        <v>1999</v>
      </c>
      <c r="B500" s="265" t="s">
        <v>405</v>
      </c>
      <c r="C500" s="265" t="s">
        <v>405</v>
      </c>
      <c r="D500" s="265" t="s">
        <v>405</v>
      </c>
      <c r="E500" s="265">
        <v>9999</v>
      </c>
      <c r="F500" s="265">
        <v>0</v>
      </c>
      <c r="G500" s="75"/>
    </row>
    <row r="501" spans="1:7" x14ac:dyDescent="0.25">
      <c r="A501" s="265" t="s">
        <v>1999</v>
      </c>
      <c r="B501" s="265" t="s">
        <v>405</v>
      </c>
      <c r="C501" s="265" t="s">
        <v>405</v>
      </c>
      <c r="D501" s="265" t="s">
        <v>405</v>
      </c>
      <c r="E501" s="265">
        <v>9999</v>
      </c>
      <c r="F501" s="265">
        <v>0</v>
      </c>
      <c r="G501" s="75"/>
    </row>
    <row r="502" spans="1:7" x14ac:dyDescent="0.25">
      <c r="A502" s="265" t="s">
        <v>1999</v>
      </c>
      <c r="B502" s="265" t="s">
        <v>405</v>
      </c>
      <c r="C502" s="265" t="s">
        <v>405</v>
      </c>
      <c r="D502" s="265" t="s">
        <v>405</v>
      </c>
      <c r="E502" s="265">
        <v>9999</v>
      </c>
      <c r="F502" s="265">
        <v>0</v>
      </c>
      <c r="G502" s="75"/>
    </row>
    <row r="503" spans="1:7" x14ac:dyDescent="0.25">
      <c r="A503" s="265" t="s">
        <v>1999</v>
      </c>
      <c r="B503" s="265" t="s">
        <v>405</v>
      </c>
      <c r="C503" s="265" t="s">
        <v>405</v>
      </c>
      <c r="D503" s="265" t="s">
        <v>405</v>
      </c>
      <c r="E503" s="265">
        <v>9999</v>
      </c>
      <c r="F503" s="265">
        <v>0</v>
      </c>
      <c r="G503" s="75"/>
    </row>
    <row r="504" spans="1:7" x14ac:dyDescent="0.25">
      <c r="A504" s="265" t="s">
        <v>1999</v>
      </c>
      <c r="B504" s="265" t="s">
        <v>405</v>
      </c>
      <c r="C504" s="265" t="s">
        <v>405</v>
      </c>
      <c r="D504" s="265" t="s">
        <v>405</v>
      </c>
      <c r="E504" s="265">
        <v>9999</v>
      </c>
      <c r="F504" s="265">
        <v>0</v>
      </c>
      <c r="G504" s="75"/>
    </row>
    <row r="505" spans="1:7" x14ac:dyDescent="0.25">
      <c r="A505" s="265" t="s">
        <v>1999</v>
      </c>
      <c r="B505" s="265" t="s">
        <v>405</v>
      </c>
      <c r="C505" s="265" t="s">
        <v>405</v>
      </c>
      <c r="D505" s="265" t="s">
        <v>405</v>
      </c>
      <c r="E505" s="265">
        <v>9999</v>
      </c>
      <c r="F505" s="265">
        <v>0</v>
      </c>
      <c r="G505" s="75"/>
    </row>
    <row r="506" spans="1:7" x14ac:dyDescent="0.25">
      <c r="A506" s="265" t="s">
        <v>1999</v>
      </c>
      <c r="B506" s="265" t="s">
        <v>405</v>
      </c>
      <c r="C506" s="265" t="s">
        <v>405</v>
      </c>
      <c r="D506" s="265" t="s">
        <v>405</v>
      </c>
      <c r="E506" s="265">
        <v>9999</v>
      </c>
      <c r="F506" s="265">
        <v>0</v>
      </c>
      <c r="G506" s="75"/>
    </row>
    <row r="507" spans="1:7" x14ac:dyDescent="0.25">
      <c r="A507" s="265" t="s">
        <v>1999</v>
      </c>
      <c r="B507" s="265" t="s">
        <v>405</v>
      </c>
      <c r="C507" s="265" t="s">
        <v>405</v>
      </c>
      <c r="D507" s="265" t="s">
        <v>405</v>
      </c>
      <c r="E507" s="265">
        <v>9999</v>
      </c>
      <c r="F507" s="265">
        <v>0</v>
      </c>
      <c r="G507" s="75"/>
    </row>
    <row r="508" spans="1:7" x14ac:dyDescent="0.25">
      <c r="A508" s="265" t="s">
        <v>1999</v>
      </c>
      <c r="B508" s="265" t="s">
        <v>405</v>
      </c>
      <c r="C508" s="265" t="s">
        <v>405</v>
      </c>
      <c r="D508" s="265" t="s">
        <v>405</v>
      </c>
      <c r="E508" s="265">
        <v>9999</v>
      </c>
      <c r="F508" s="265">
        <v>0</v>
      </c>
      <c r="G508" s="75"/>
    </row>
    <row r="509" spans="1:7" x14ac:dyDescent="0.25">
      <c r="A509" s="265" t="s">
        <v>1999</v>
      </c>
      <c r="B509" s="265" t="s">
        <v>405</v>
      </c>
      <c r="C509" s="265" t="s">
        <v>405</v>
      </c>
      <c r="D509" s="265" t="s">
        <v>405</v>
      </c>
      <c r="E509" s="265">
        <v>9999</v>
      </c>
      <c r="F509" s="265">
        <v>0</v>
      </c>
      <c r="G509" s="75"/>
    </row>
    <row r="510" spans="1:7" x14ac:dyDescent="0.25">
      <c r="A510" s="265" t="s">
        <v>1999</v>
      </c>
      <c r="B510" s="265" t="s">
        <v>405</v>
      </c>
      <c r="C510" s="265" t="s">
        <v>405</v>
      </c>
      <c r="D510" s="265" t="s">
        <v>405</v>
      </c>
      <c r="E510" s="265">
        <v>9999</v>
      </c>
      <c r="F510" s="265">
        <v>0</v>
      </c>
      <c r="G510" s="75"/>
    </row>
    <row r="511" spans="1:7" x14ac:dyDescent="0.25">
      <c r="A511" s="265" t="s">
        <v>1999</v>
      </c>
      <c r="B511" s="265" t="s">
        <v>405</v>
      </c>
      <c r="C511" s="265" t="s">
        <v>405</v>
      </c>
      <c r="D511" s="265" t="s">
        <v>405</v>
      </c>
      <c r="E511" s="265">
        <v>9999</v>
      </c>
      <c r="F511" s="265">
        <v>0</v>
      </c>
      <c r="G511" s="75"/>
    </row>
    <row r="512" spans="1:7" x14ac:dyDescent="0.25">
      <c r="A512" s="265" t="s">
        <v>1999</v>
      </c>
      <c r="B512" s="265" t="s">
        <v>405</v>
      </c>
      <c r="C512" s="265" t="s">
        <v>405</v>
      </c>
      <c r="D512" s="265" t="s">
        <v>405</v>
      </c>
      <c r="E512" s="265">
        <v>9999</v>
      </c>
      <c r="F512" s="265">
        <v>0</v>
      </c>
      <c r="G512" s="75"/>
    </row>
    <row r="513" spans="1:7" x14ac:dyDescent="0.25">
      <c r="A513" s="265" t="s">
        <v>1999</v>
      </c>
      <c r="B513" s="265" t="s">
        <v>405</v>
      </c>
      <c r="C513" s="265" t="s">
        <v>405</v>
      </c>
      <c r="D513" s="265" t="s">
        <v>405</v>
      </c>
      <c r="E513" s="265">
        <v>9999</v>
      </c>
      <c r="F513" s="265">
        <v>0</v>
      </c>
      <c r="G513" s="75"/>
    </row>
    <row r="514" spans="1:7" x14ac:dyDescent="0.25">
      <c r="A514" s="265" t="s">
        <v>1999</v>
      </c>
      <c r="B514" s="265" t="s">
        <v>405</v>
      </c>
      <c r="C514" s="265" t="s">
        <v>405</v>
      </c>
      <c r="D514" s="265" t="s">
        <v>405</v>
      </c>
      <c r="E514" s="265">
        <v>9999</v>
      </c>
      <c r="F514" s="265">
        <v>0</v>
      </c>
      <c r="G514" s="75"/>
    </row>
    <row r="515" spans="1:7" x14ac:dyDescent="0.25">
      <c r="A515" s="265" t="s">
        <v>1999</v>
      </c>
      <c r="B515" s="265" t="s">
        <v>405</v>
      </c>
      <c r="C515" s="265" t="s">
        <v>405</v>
      </c>
      <c r="D515" s="265" t="s">
        <v>405</v>
      </c>
      <c r="E515" s="265">
        <v>9999</v>
      </c>
      <c r="F515" s="265">
        <v>0</v>
      </c>
      <c r="G515" s="75"/>
    </row>
    <row r="516" spans="1:7" x14ac:dyDescent="0.25">
      <c r="A516" s="265" t="s">
        <v>1999</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15</v>
      </c>
      <c r="F2" s="14">
        <f>IF(MOD($E$2,2)&gt;0,0,1)</f>
        <v>0</v>
      </c>
      <c r="G2" s="14">
        <f>E2*2</f>
        <v>30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11 PEK Stolín - Geisler Dan</v>
      </c>
      <c r="C3" s="43">
        <f ca="1">IF(H3&gt;=IF(N(Start.listina!$Y$3)=0,1,Start.listina!$Y$3),IF(A3&lt;=IF(N(Start.listina!$Y$4)=0,Start.listina!$K$7,Start.listina!$Y$4),Centrum!$V3,""),"")</f>
        <v>11</v>
      </c>
      <c r="D3" s="42" t="str">
        <f ca="1">IF(TYPE(VLOOKUP(C3,Centrum!$A$3:$C$130,3,0))&gt;3," -",VLOOKUP(C3,Centrum!$A$3:$C$130,3,0))</f>
        <v>11 PEK Stolín - Geisler Dan</v>
      </c>
      <c r="E3" s="1">
        <v>1</v>
      </c>
      <c r="F3">
        <f t="shared" ref="F3:F66" si="0">IF(E3&gt;$E$2,IF($F$2&gt;0,IF(MOD(E3,2)=0,-1,1),0),0)</f>
        <v>0</v>
      </c>
      <c r="H3" s="1">
        <f ca="1">Centrum!$Y3</f>
        <v>4</v>
      </c>
      <c r="I3" s="254" t="str">
        <f ca="1">IF(OR(TRIM(N3)="-",TRIM(N3)="")," ",N3)</f>
        <v xml:space="preserve">29   - Lukas Weber (Stahlball e.V.)  </v>
      </c>
      <c r="L3" s="254" t="str">
        <f ca="1">VLOOKUP($A3,'KO4'!$G$6:$H$7,2,0)</f>
        <v>3 PC Kolová - Kauca Jindřich</v>
      </c>
      <c r="N3" s="254" t="str">
        <f ca="1">VLOOKUP($A3,'KO4'!$K$6:$L$7,2,0)</f>
        <v xml:space="preserve">29   - Lukas Weber (Stahlball e.V.)  </v>
      </c>
      <c r="W3" s="254" t="str">
        <f ca="1">VLOOKUP($A3,'KO8'!$G$6:$H$15,2,0)</f>
        <v>3 PC Kolová - Kauca Jindřich</v>
      </c>
      <c r="X3" s="247">
        <f>VLOOKUP($A3,'KO8'!$G$6:$I$15,3,0)</f>
        <v>13</v>
      </c>
      <c r="Y3" s="254" t="str">
        <f ca="1">VLOOKUP($A3,'KO8'!$K$10:$L$11,2,0)</f>
        <v>3 PC Kolová - Kauca Jindřich</v>
      </c>
      <c r="Z3" s="247">
        <f>VLOOKUP($A3,'KO8'!$K$10:$M$11,3,0)</f>
        <v>9</v>
      </c>
      <c r="AA3" s="254" t="str">
        <f ca="1">VLOOKUP($A3,'KO8'!$O$10:$P$11,2,0)</f>
        <v xml:space="preserve">29   - Lukas Weber (Stahlball e.V.)  </v>
      </c>
      <c r="AI3" s="254" t="str">
        <f ca="1">VLOOKUP($A3,'KO16'!$G$6:$H$31,2,0)</f>
        <v>6 SK Sahara Vědomice - Demčíková Jiřina</v>
      </c>
      <c r="AJ3" s="247">
        <f>VLOOKUP($A3,'KO16'!$G$6:$I$31,3,0)</f>
        <v>5</v>
      </c>
      <c r="AK3" s="254" t="str">
        <f ca="1">VLOOKUP($A3,'KO16'!$K$10:$L$27,2,0)</f>
        <v>3 PC Kolová - Kauca Jindřich</v>
      </c>
      <c r="AL3" s="247">
        <f>VLOOKUP($A3,'KO16'!$K$10:$M$27,3,0)</f>
        <v>13</v>
      </c>
      <c r="AM3" s="254" t="str">
        <f ca="1">VLOOKUP($A3,'KO16'!$O$18:$P$19,2,0)</f>
        <v>3 PC Kolová - Kauca Jindřich</v>
      </c>
      <c r="AN3" s="247">
        <f>VLOOKUP($A3,'KO16'!$O$18:$Q$19,3,0)</f>
        <v>9</v>
      </c>
      <c r="AO3" s="254" t="str">
        <f ca="1">VLOOKUP($A3,'KO16'!$S$18:$T$19,2,0)</f>
        <v xml:space="preserve">29   - Lukas Weber (Stahlball e.V.)  </v>
      </c>
      <c r="AT3" s="254" t="str">
        <f ca="1">VLOOKUP($A3,'KO32'!$G$6:$H$63,2,0)</f>
        <v>11 PEK Stolín - Geisler Dan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11 PEK Stolín - Geisler Dan</v>
      </c>
      <c r="BH3" s="247">
        <f>VLOOKUP($A3,'KO64'!$G$6:$I$127,3,0)</f>
        <v>0</v>
      </c>
      <c r="BI3" s="254" t="str">
        <f ca="1">VLOOKUP($A3,'KO64'!$K$10:$L$123,2,0)</f>
        <v>11 PEK Stolín - Geisler Dan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29   - Lukas Weber (Stahlball e.V.)  </v>
      </c>
      <c r="C4" s="43">
        <f ca="1">IF(H4&gt;=IF(N(Start.listina!$Y$3)=0,1,Start.listina!$Y$3),IF(A4&lt;=IF(N(Start.listina!$Y$4)=0,Start.listina!$K$7,Start.listina!$Y$4),Centrum!$V4,""),"")</f>
        <v>29</v>
      </c>
      <c r="D4" s="42" t="str">
        <f ca="1">IF(TYPE(VLOOKUP(C4,Centrum!$A$3:$C$130,3,0))&gt;3," -",VLOOKUP(C4,Centrum!$A$3:$C$130,3,0))</f>
        <v xml:space="preserve">29   - Lukas Weber (Stahlball e.V.)  </v>
      </c>
      <c r="E4" s="1">
        <v>2</v>
      </c>
      <c r="F4">
        <f t="shared" si="0"/>
        <v>0</v>
      </c>
      <c r="H4" s="1">
        <f ca="1">Centrum!$Y4</f>
        <v>4</v>
      </c>
      <c r="I4" s="254" t="str">
        <f ca="1">IF(OR(TRIM(N4)="-",TRIM(N4)="")," ",N4)</f>
        <v>3 PC Kolová - Kauca Jindřich</v>
      </c>
      <c r="L4" s="254" t="str">
        <f ca="1">VLOOKUP($A4,'KO4'!$G$6:$H$7,2,0)</f>
        <v xml:space="preserve">29   - Lukas Weber (Stahlball e.V.)  </v>
      </c>
      <c r="N4" s="254" t="str">
        <f ca="1">VLOOKUP($A4,'KO4'!$K$6:$L$7,2,0)</f>
        <v>3 PC Kolová - Kauca Jindřich</v>
      </c>
      <c r="W4" s="254" t="str">
        <f ca="1">VLOOKUP($A4,'KO8'!$G$6:$H$15,2,0)</f>
        <v xml:space="preserve">29   - Lukas Weber (Stahlball e.V.)  </v>
      </c>
      <c r="X4" s="247">
        <f>VLOOKUP($A4,'KO8'!$G$6:$I$15,3,0)</f>
        <v>13</v>
      </c>
      <c r="Y4" s="254" t="str">
        <f ca="1">VLOOKUP($A4,'KO8'!$K$10:$L$11,2,0)</f>
        <v xml:space="preserve">29   - Lukas Weber (Stahlball e.V.)  </v>
      </c>
      <c r="Z4" s="247">
        <f>VLOOKUP($A4,'KO8'!$K$10:$M$11,3,0)</f>
        <v>13</v>
      </c>
      <c r="AA4" s="254" t="str">
        <f ca="1">VLOOKUP($A4,'KO8'!$O$10:$P$11,2,0)</f>
        <v>3 PC Kolová - Kauca Jindřich</v>
      </c>
      <c r="AI4" s="254" t="str">
        <f ca="1">VLOOKUP($A4,'KO16'!$G$6:$H$31,2,0)</f>
        <v xml:space="preserve">29   - Lukas Weber (Stahlball e.V.)  </v>
      </c>
      <c r="AJ4" s="247">
        <f>VLOOKUP($A4,'KO16'!$G$6:$I$31,3,0)</f>
        <v>9</v>
      </c>
      <c r="AK4" s="254" t="str">
        <f ca="1">VLOOKUP($A4,'KO16'!$K$10:$L$27,2,0)</f>
        <v xml:space="preserve">29   - Lukas Weber (Stahlball e.V.)  </v>
      </c>
      <c r="AL4" s="247">
        <f>VLOOKUP($A4,'KO16'!$K$10:$M$27,3,0)</f>
        <v>13</v>
      </c>
      <c r="AM4" s="254" t="str">
        <f ca="1">VLOOKUP($A4,'KO16'!$O$18:$P$19,2,0)</f>
        <v xml:space="preserve">29   - Lukas Weber (Stahlball e.V.)  </v>
      </c>
      <c r="AN4" s="247">
        <f>VLOOKUP($A4,'KO16'!$O$18:$Q$19,3,0)</f>
        <v>13</v>
      </c>
      <c r="AO4" s="254" t="str">
        <f ca="1">VLOOKUP($A4,'KO16'!$S$18:$T$19,2,0)</f>
        <v>3 PC Kolová - Kauca Jindřich</v>
      </c>
      <c r="AT4" s="254" t="str">
        <f ca="1">VLOOKUP($A4,'KO32'!$G$6:$H$63,2,0)</f>
        <v xml:space="preserve">29   - Lukas Weber (Stahlball e.V.)  </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29   - Lukas Weber (Stahlball e.V.)  </v>
      </c>
      <c r="BH4" s="247">
        <f>VLOOKUP($A4,'KO64'!$G$6:$I$127,3,0)</f>
        <v>0</v>
      </c>
      <c r="BI4" s="254" t="str">
        <f ca="1">VLOOKUP($A4,'KO64'!$K$10:$L$123,2,0)</f>
        <v xml:space="preserve">29   - Lukas Weber (Stahlball e.V.)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18 PK Osika Plzeň - Valenz Jan</v>
      </c>
      <c r="C5" s="43">
        <f ca="1">IF(H5&gt;=IF(N(Start.listina!$Y$3)=0,1,Start.listina!$Y$3),IF(A5&lt;=IF(N(Start.listina!$Y$4)=0,Start.listina!$K$7,Start.listina!$Y$4),Centrum!$V5,""),"")</f>
        <v>18</v>
      </c>
      <c r="D5" s="42" t="str">
        <f ca="1">IF(TYPE(VLOOKUP(C5,Centrum!$A$3:$C$130,3,0))&gt;3," -",VLOOKUP(C5,Centrum!$A$3:$C$130,3,0))</f>
        <v>18 PK Osika Plzeň - Valenz Jan</v>
      </c>
      <c r="E5" s="1">
        <v>3</v>
      </c>
      <c r="F5">
        <f t="shared" si="0"/>
        <v>0</v>
      </c>
      <c r="H5" s="1">
        <f ca="1">Centrum!$Y5</f>
        <v>3</v>
      </c>
      <c r="I5" s="254" t="str">
        <f ca="1">IF(OR(TRIM(P5)="-",TRIM(P5)="")," ",P5)</f>
        <v>10 Petank Club Praha - Kašparová Barbora</v>
      </c>
      <c r="P5" s="254" t="str">
        <f ca="1">VLOOKUP($A5,'KO4'!$K$16:$L$17,2,0)</f>
        <v>10 Petank Club Praha - Kašparová Barbora</v>
      </c>
      <c r="W5" s="254" t="str">
        <f ca="1">VLOOKUP($A5,'KO8'!$G$6:$H$15,2,0)</f>
        <v>15 SK Sahara Vědomice - Přibyl Miloš</v>
      </c>
      <c r="X5" s="247">
        <f>VLOOKUP($A5,'KO8'!$G$6:$I$15,3,0)</f>
        <v>4</v>
      </c>
      <c r="Y5" s="254" t="str">
        <f ca="1">VLOOKUP($A5,'KO8'!$K$10:$L$21,2,0)</f>
        <v>15 SK Sahara Vědomice - Přibyl Miloš</v>
      </c>
      <c r="Z5" s="247">
        <f>VLOOKUP($A5,'KO8'!$K$10:$M$21,3,0)</f>
        <v>6</v>
      </c>
      <c r="AA5" s="254" t="str">
        <f ca="1">VLOOKUP($A5,'KO8'!$O$10:$P$21,2,0)</f>
        <v>10 Petank Club Praha - Kašparová Barbora</v>
      </c>
      <c r="AC5" s="254" t="str">
        <f ca="1">VLOOKUP($A5,'KO8'!$O$20:$P$21,2,0)</f>
        <v>10 Petank Club Praha - Kašparová Barbora</v>
      </c>
      <c r="AI5" s="254" t="str">
        <f ca="1">VLOOKUP($A5,'KO16'!$G$6:$H$31,2,0)</f>
        <v>18 PK Osika Plzeň - Valenz Jan</v>
      </c>
      <c r="AJ5" s="247">
        <f>VLOOKUP($A5,'KO16'!$G$6:$I$31,3,0)</f>
        <v>3</v>
      </c>
      <c r="AK5" s="254" t="str">
        <f ca="1">VLOOKUP($A5,'KO16'!$K$10:$L$27,2,0)</f>
        <v>15 SK Sahara Vědomice - Přibyl Miloš</v>
      </c>
      <c r="AL5" s="247">
        <f>VLOOKUP($A5,'KO16'!$K$10:$M$27,3,0)</f>
        <v>4</v>
      </c>
      <c r="AM5" s="254" t="str">
        <f ca="1">VLOOKUP($A5,'KO16'!$O$18:$P$33,2,0)</f>
        <v>15 SK Sahara Vědomice - Přibyl Miloš</v>
      </c>
      <c r="AN5" s="247">
        <f>VLOOKUP($A5,'KO16'!$O$18:$Q$33,3,0)</f>
        <v>6</v>
      </c>
      <c r="AQ5" s="254" t="str">
        <f ca="1">VLOOKUP($A5,'KO16'!$S$32:$T$33,2,0)</f>
        <v>10 Petank Club Praha - Kašparová Barbora</v>
      </c>
      <c r="AT5" s="254" t="str">
        <f ca="1">VLOOKUP($A5,'KO32'!$G$6:$H$63,2,0)</f>
        <v>18 PK Osika Plzeň - Valenz Jan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18 PK Osika Plzeň - Valenz Jan</v>
      </c>
      <c r="BH5" s="247">
        <f>VLOOKUP($A5,'KO64'!$G$6:$I$127,3,0)</f>
        <v>0</v>
      </c>
      <c r="BI5" s="254" t="str">
        <f ca="1">VLOOKUP($A5,'KO64'!$K$10:$L$123,2,0)</f>
        <v>18 PK Osika Plzeň - Valenz Jan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PC Sokol Lipník - Froňková Blanka</v>
      </c>
      <c r="C6" s="43">
        <f ca="1">IF(H6&gt;=IF(N(Start.listina!$Y$3)=0,1,Start.listina!$Y$3),IF(A6&lt;=IF(N(Start.listina!$Y$4)=0,Start.listina!$K$7,Start.listina!$Y$4),Centrum!$V6,""),"")</f>
        <v>1</v>
      </c>
      <c r="D6" s="42" t="str">
        <f ca="1">IF(TYPE(VLOOKUP(C6,Centrum!$A$3:$C$130,3,0))&gt;3," -",VLOOKUP(C6,Centrum!$A$3:$C$130,3,0))</f>
        <v>1 PC Sokol Lipník - Froňková Blanka</v>
      </c>
      <c r="E6" s="1">
        <v>4</v>
      </c>
      <c r="F6">
        <f t="shared" si="0"/>
        <v>0</v>
      </c>
      <c r="H6" s="1">
        <f ca="1">Centrum!$Y6</f>
        <v>3</v>
      </c>
      <c r="I6" s="254" t="str">
        <f ca="1">IF(OR(TRIM(P6)="-",TRIM(P6)="")," ",P6)</f>
        <v>15 SK Sahara Vědomice - Přibyl Miloš</v>
      </c>
      <c r="P6" s="254" t="str">
        <f ca="1">VLOOKUP($A6,'KO4'!$K$16:$L$17,2,0)</f>
        <v>15 SK Sahara Vědomice - Přibyl Miloš</v>
      </c>
      <c r="W6" s="254" t="str">
        <f ca="1">VLOOKUP($A6,'KO8'!$G$6:$H$15,2,0)</f>
        <v>10 Petank Club Praha - Kašparová Barbora</v>
      </c>
      <c r="X6" s="247">
        <f>VLOOKUP($A6,'KO8'!$G$6:$I$15,3,0)</f>
        <v>7</v>
      </c>
      <c r="Y6" s="254" t="str">
        <f ca="1">VLOOKUP($A6,'KO8'!$K$10:$L$21,2,0)</f>
        <v>10 Petank Club Praha - Kašparová Barbora</v>
      </c>
      <c r="Z6" s="247">
        <f>VLOOKUP($A6,'KO8'!$K$10:$M$21,3,0)</f>
        <v>13</v>
      </c>
      <c r="AA6" s="254" t="str">
        <f ca="1">VLOOKUP($A6,'KO8'!$O$10:$P$21,2,0)</f>
        <v>15 SK Sahara Vědomice - Přibyl Miloš</v>
      </c>
      <c r="AC6" s="254" t="str">
        <f ca="1">VLOOKUP($A6,'KO8'!$O$20:$P$21,2,0)</f>
        <v>15 SK Sahara Vědomice - Přibyl Miloš</v>
      </c>
      <c r="AI6" s="254" t="str">
        <f ca="1">VLOOKUP($A6,'KO16'!$G$6:$H$31,2,0)</f>
        <v>5 PC Sokol Lipník - Morávek Petr</v>
      </c>
      <c r="AJ6" s="247">
        <f>VLOOKUP($A6,'KO16'!$G$6:$I$31,3,0)</f>
        <v>9</v>
      </c>
      <c r="AK6" s="254" t="str">
        <f ca="1">VLOOKUP($A6,'KO16'!$K$10:$L$27,2,0)</f>
        <v>10 Petank Club Praha - Kašparová Barbora</v>
      </c>
      <c r="AL6" s="247">
        <f>VLOOKUP($A6,'KO16'!$K$10:$M$27,3,0)</f>
        <v>7</v>
      </c>
      <c r="AM6" s="254" t="str">
        <f ca="1">VLOOKUP($A6,'KO16'!$O$18:$P$33,2,0)</f>
        <v>10 Petank Club Praha - Kašparová Barbora</v>
      </c>
      <c r="AN6" s="247">
        <f>VLOOKUP($A6,'KO16'!$O$18:$Q$33,3,0)</f>
        <v>13</v>
      </c>
      <c r="AQ6" s="254" t="str">
        <f ca="1">VLOOKUP($A6,'KO16'!$S$32:$T$33,2,0)</f>
        <v>15 SK Sahara Vědomice - Přibyl Miloš</v>
      </c>
      <c r="AT6" s="254" t="str">
        <f ca="1">VLOOKUP($A6,'KO32'!$G$6:$H$63,2,0)</f>
        <v>1 PC Sokol Lipník - Froňková Blanka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PC Sokol Lipník - Froňková Blanka</v>
      </c>
      <c r="BH6" s="247">
        <f>VLOOKUP($A6,'KO64'!$G$6:$I$127,3,0)</f>
        <v>0</v>
      </c>
      <c r="BI6" s="254" t="str">
        <f ca="1">VLOOKUP($A6,'KO64'!$K$10:$L$123,2,0)</f>
        <v>1 PC Sokol Lipník - Froňková Blanka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13 SKP Kulová osma - Krejčín Leoš</v>
      </c>
      <c r="C7" s="43">
        <f ca="1">IF(H7&gt;=IF(N(Start.listina!$Y$3)=0,1,Start.listina!$Y$3),IF(A7&lt;=IF(N(Start.listina!$Y$4)=0,Start.listina!$K$7,Start.listina!$Y$4),Centrum!$V7,""),"")</f>
        <v>13</v>
      </c>
      <c r="D7" s="42" t="str">
        <f ca="1">IF(TYPE(VLOOKUP(C7,Centrum!$A$3:$C$130,3,0))&gt;3," -",VLOOKUP(C7,Centrum!$A$3:$C$130,3,0))</f>
        <v>13 SKP Kulová osma - Krejčín Leoš</v>
      </c>
      <c r="E7" s="1">
        <v>5</v>
      </c>
      <c r="F7">
        <f t="shared" si="0"/>
        <v>0</v>
      </c>
      <c r="H7" s="1">
        <f ca="1">Centrum!$Y7</f>
        <v>3</v>
      </c>
      <c r="I7" s="254" t="str">
        <f ca="1">IF(OR(TRIM(S7)="-",TRIM(S7)="")," ",S7)</f>
        <v>18 PK Osika Plzeň - Valenz Jan</v>
      </c>
      <c r="S7" s="254" t="str">
        <f ca="1">VLOOKUP($A7,'Dohrávka_5-8'!$K$6:$L$13,2,0)</f>
        <v>18 PK Osika Plzeň - Valenz Jan</v>
      </c>
      <c r="AI7" s="254" t="str">
        <f ca="1">VLOOKUP($A7,'KO16'!$G$6:$H$31,2,0)</f>
        <v>10 Petank Club Praha - Kašparová Barbora</v>
      </c>
      <c r="AJ7" s="247">
        <f>VLOOKUP($A7,'KO16'!$G$6:$I$31,3,0)</f>
        <v>11</v>
      </c>
      <c r="AT7" s="254" t="str">
        <f ca="1">VLOOKUP($A7,'KO32'!$G$6:$H$63,2,0)</f>
        <v>13 SKP Kulová osma - Krejčín Leoš</v>
      </c>
      <c r="AU7" s="247" t="str">
        <f>VLOOKUP($A7,'KO32'!$G$6:$I$63,3,0)</f>
        <v/>
      </c>
      <c r="AV7" s="254" t="str">
        <f ca="1">VLOOKUP($A7,'KO32'!$K$10:$L$59,2,0)</f>
        <v xml:space="preserve"> </v>
      </c>
      <c r="AW7" s="247" t="str">
        <f>VLOOKUP($A7,'KO32'!$K$10:$M$59,3,0)</f>
        <v/>
      </c>
      <c r="BG7" s="254" t="str">
        <f ca="1">VLOOKUP($A7,'KO64'!$G$6:$H$127,2,0)</f>
        <v>13 SKP Kulová osma - Krejčín Leoš</v>
      </c>
      <c r="BH7" s="247">
        <f>VLOOKUP($A7,'KO64'!$G$6:$I$127,3,0)</f>
        <v>0</v>
      </c>
      <c r="BI7" s="254" t="str">
        <f ca="1">VLOOKUP($A7,'KO64'!$K$10:$L$123,2,0)</f>
        <v>13 SKP Kulová osma - Krejčín Leoš</v>
      </c>
      <c r="BJ7" s="247">
        <f>VLOOKUP($A7,'KO64'!$K$10:$M$123,3,0)</f>
        <v>0</v>
      </c>
      <c r="BK7" s="254" t="str">
        <f ca="1">VLOOKUP($A7,'KO64'!$O$18:$P$115,2,0)</f>
        <v xml:space="preserve"> </v>
      </c>
      <c r="BL7" s="247">
        <f>VLOOKUP($A7,'KO64'!$O$18:$Q$115,3,0)</f>
        <v>0</v>
      </c>
    </row>
    <row r="8" spans="1:71" x14ac:dyDescent="0.25">
      <c r="A8" s="1">
        <v>6</v>
      </c>
      <c r="B8" s="42" t="str">
        <f t="shared" ca="1" si="1"/>
        <v>15 SK Sahara Vědomice - Přibyl Miloš</v>
      </c>
      <c r="C8" s="43">
        <f ca="1">IF(H8&gt;=IF(N(Start.listina!$Y$3)=0,1,Start.listina!$Y$3),IF(A8&lt;=IF(N(Start.listina!$Y$4)=0,Start.listina!$K$7,Start.listina!$Y$4),Centrum!$V8,""),"")</f>
        <v>15</v>
      </c>
      <c r="D8" s="42" t="str">
        <f ca="1">IF(TYPE(VLOOKUP(C8,Centrum!$A$3:$C$130,3,0))&gt;3," -",VLOOKUP(C8,Centrum!$A$3:$C$130,3,0))</f>
        <v>15 SK Sahara Vědomice - Přibyl Miloš</v>
      </c>
      <c r="E8" s="1">
        <v>6</v>
      </c>
      <c r="F8">
        <f t="shared" si="0"/>
        <v>0</v>
      </c>
      <c r="H8" s="1">
        <f ca="1">Centrum!$Y8</f>
        <v>3</v>
      </c>
      <c r="I8" s="254" t="str">
        <f ca="1">IF(OR(TRIM(S8)="-",TRIM(S8)="")," ",S8)</f>
        <v>5 PC Sokol Lipník - Morávek Petr</v>
      </c>
      <c r="S8" s="254" t="str">
        <f ca="1">VLOOKUP($A8,'Dohrávka_5-8'!$K$6:$L$13,2,0)</f>
        <v>5 PC Sokol Lipník - Morávek Petr</v>
      </c>
      <c r="AI8" s="254" t="str">
        <f ca="1">VLOOKUP($A8,'KO16'!$G$6:$H$31,2,0)</f>
        <v>15 SK Sahara Vědomice - Přibyl Miloš</v>
      </c>
      <c r="AJ8" s="247">
        <f>VLOOKUP($A8,'KO16'!$G$6:$I$31,3,0)</f>
        <v>13</v>
      </c>
      <c r="AT8" s="254" t="str">
        <f ca="1">VLOOKUP($A8,'KO32'!$G$6:$H$63,2,0)</f>
        <v>15 SK Sahara Vědomice - Přibyl Miloš</v>
      </c>
      <c r="AU8" s="247" t="str">
        <f>VLOOKUP($A8,'KO32'!$G$6:$I$63,3,0)</f>
        <v/>
      </c>
      <c r="AV8" s="254" t="str">
        <f ca="1">VLOOKUP($A8,'KO32'!$K$10:$L$59,2,0)</f>
        <v xml:space="preserve"> </v>
      </c>
      <c r="AW8" s="247" t="str">
        <f>VLOOKUP($A8,'KO32'!$K$10:$M$59,3,0)</f>
        <v/>
      </c>
      <c r="BG8" s="254" t="str">
        <f ca="1">VLOOKUP($A8,'KO64'!$G$6:$H$127,2,0)</f>
        <v>15 SK Sahara Vědomice - Přibyl Miloš</v>
      </c>
      <c r="BH8" s="247">
        <f>VLOOKUP($A8,'KO64'!$G$6:$I$127,3,0)</f>
        <v>0</v>
      </c>
      <c r="BI8" s="254" t="str">
        <f ca="1">VLOOKUP($A8,'KO64'!$K$10:$L$123,2,0)</f>
        <v>15 SK Sahara Vědomice - Přibyl Miloš</v>
      </c>
      <c r="BJ8" s="247">
        <f>VLOOKUP($A8,'KO64'!$K$10:$M$123,3,0)</f>
        <v>0</v>
      </c>
      <c r="BK8" s="254" t="str">
        <f ca="1">VLOOKUP($A8,'KO64'!$O$18:$P$115,2,0)</f>
        <v xml:space="preserve"> </v>
      </c>
      <c r="BL8" s="247">
        <f>VLOOKUP($A8,'KO64'!$O$18:$Q$115,3,0)</f>
        <v>0</v>
      </c>
    </row>
    <row r="9" spans="1:71" x14ac:dyDescent="0.25">
      <c r="A9" s="1">
        <v>7</v>
      </c>
      <c r="B9" s="42" t="str">
        <f t="shared" ca="1" si="1"/>
        <v>14 Sokol Kostomlaty - Vlach Jaromír</v>
      </c>
      <c r="C9" s="43">
        <f ca="1">IF(H9&gt;=IF(N(Start.listina!$Y$3)=0,1,Start.listina!$Y$3),IF(A9&lt;=IF(N(Start.listina!$Y$4)=0,Start.listina!$K$7,Start.listina!$Y$4),Centrum!$V9,""),"")</f>
        <v>14</v>
      </c>
      <c r="D9" s="42" t="str">
        <f ca="1">IF(TYPE(VLOOKUP(C9,Centrum!$A$3:$C$130,3,0))&gt;3," -",VLOOKUP(C9,Centrum!$A$3:$C$130,3,0))</f>
        <v>14 Sokol Kostomlaty - Vlach Jaromír</v>
      </c>
      <c r="E9" s="1">
        <v>7</v>
      </c>
      <c r="F9">
        <f t="shared" si="0"/>
        <v>0</v>
      </c>
      <c r="H9" s="1">
        <f ca="1">Centrum!$Y9</f>
        <v>3</v>
      </c>
      <c r="I9" s="254" t="str">
        <f ca="1">IF(OR(TRIM(S9)="-",TRIM(S9)="")," ",S9)</f>
        <v>2 Carreau Brno - Michálek Jan</v>
      </c>
      <c r="S9" s="254" t="str">
        <f ca="1">VLOOKUP($A9,'Dohrávka_5-8'!$K$6:$L$13,2,0)</f>
        <v>2 Carreau Brno - Michálek Jan</v>
      </c>
      <c r="AI9" s="254" t="str">
        <f ca="1">VLOOKUP($A9,'KO16'!$G$6:$H$31,2,0)</f>
        <v>2 Carreau Brno - Michálek Jan</v>
      </c>
      <c r="AJ9" s="247">
        <f>VLOOKUP($A9,'KO16'!$G$6:$I$31,3,0)</f>
        <v>8</v>
      </c>
      <c r="AT9" s="254" t="str">
        <f ca="1">VLOOKUP($A9,'KO32'!$G$6:$H$63,2,0)</f>
        <v>14 Sokol Kostomlaty - Vlach Jaromír</v>
      </c>
      <c r="AU9" s="247" t="str">
        <f>VLOOKUP($A9,'KO32'!$G$6:$I$63,3,0)</f>
        <v/>
      </c>
      <c r="AV9" s="254" t="str">
        <f ca="1">VLOOKUP($A9,'KO32'!$K$10:$L$59,2,0)</f>
        <v xml:space="preserve"> </v>
      </c>
      <c r="AW9" s="247" t="str">
        <f>VLOOKUP($A9,'KO32'!$K$10:$M$59,3,0)</f>
        <v/>
      </c>
      <c r="BG9" s="254" t="str">
        <f ca="1">VLOOKUP($A9,'KO64'!$G$6:$H$127,2,0)</f>
        <v>14 Sokol Kostomlaty - Vlach Jaromír</v>
      </c>
      <c r="BH9" s="247">
        <f>VLOOKUP($A9,'KO64'!$G$6:$I$127,3,0)</f>
        <v>0</v>
      </c>
      <c r="BI9" s="254" t="str">
        <f ca="1">VLOOKUP($A9,'KO64'!$K$10:$L$123,2,0)</f>
        <v>14 Sokol Kostomlaty - Vlach Jaromír</v>
      </c>
      <c r="BJ9" s="247">
        <f>VLOOKUP($A9,'KO64'!$K$10:$M$123,3,0)</f>
        <v>0</v>
      </c>
      <c r="BK9" s="254" t="str">
        <f ca="1">VLOOKUP($A9,'KO64'!$O$18:$P$115,2,0)</f>
        <v xml:space="preserve"> </v>
      </c>
      <c r="BL9" s="247">
        <f>VLOOKUP($A9,'KO64'!$O$18:$Q$115,3,0)</f>
        <v>0</v>
      </c>
    </row>
    <row r="10" spans="1:71" x14ac:dyDescent="0.25">
      <c r="A10" s="1">
        <v>8</v>
      </c>
      <c r="B10" s="42" t="str">
        <f t="shared" ca="1" si="1"/>
        <v>21 PEK Stolín - Jablonský Lukáš</v>
      </c>
      <c r="C10" s="43">
        <f ca="1">IF(H10&gt;=IF(N(Start.listina!$Y$3)=0,1,Start.listina!$Y$3),IF(A10&lt;=IF(N(Start.listina!$Y$4)=0,Start.listina!$K$7,Start.listina!$Y$4),Centrum!$V10,""),"")</f>
        <v>21</v>
      </c>
      <c r="D10" s="42" t="str">
        <f ca="1">IF(TYPE(VLOOKUP(C10,Centrum!$A$3:$C$130,3,0))&gt;3," -",VLOOKUP(C10,Centrum!$A$3:$C$130,3,0))</f>
        <v>21 PEK Stolín - Jablonský Lukáš</v>
      </c>
      <c r="E10" s="1">
        <v>8</v>
      </c>
      <c r="F10">
        <f t="shared" si="0"/>
        <v>0</v>
      </c>
      <c r="H10" s="1">
        <f ca="1">Centrum!$Y10</f>
        <v>3</v>
      </c>
      <c r="I10" s="254" t="str">
        <f ca="1">IF(OR(TRIM(S10)="-",TRIM(S10)="")," ",S10)</f>
        <v>6 SK Sahara Vědomice - Demčíková Jiřina</v>
      </c>
      <c r="S10" s="254" t="str">
        <f ca="1">VLOOKUP($A10,'Dohrávka_5-8'!$K$6:$L$13,2,0)</f>
        <v>6 SK Sahara Vědomice - Demčíková Jiřina</v>
      </c>
      <c r="AI10" s="254" t="str">
        <f ca="1">VLOOKUP($A10,'KO16'!$G$6:$H$31,2,0)</f>
        <v>3 PC Kolová - Kauca Jindřich</v>
      </c>
      <c r="AJ10" s="247">
        <f>VLOOKUP($A10,'KO16'!$G$6:$I$31,3,0)</f>
        <v>13</v>
      </c>
      <c r="AT10" s="254" t="str">
        <f ca="1">VLOOKUP($A10,'KO32'!$G$6:$H$63,2,0)</f>
        <v>21 PEK Stolín - Jablonský Lukáš</v>
      </c>
      <c r="AU10" s="247" t="str">
        <f>VLOOKUP($A10,'KO32'!$G$6:$I$63,3,0)</f>
        <v/>
      </c>
      <c r="AV10" s="254" t="str">
        <f ca="1">VLOOKUP($A10,'KO32'!$K$10:$L$59,2,0)</f>
        <v xml:space="preserve"> </v>
      </c>
      <c r="AW10" s="247" t="str">
        <f>VLOOKUP($A10,'KO32'!$K$10:$M$59,3,0)</f>
        <v/>
      </c>
      <c r="BG10" s="254" t="str">
        <f ca="1">VLOOKUP($A10,'KO64'!$G$6:$H$127,2,0)</f>
        <v>21 PEK Stolín - Jablonský Lukáš</v>
      </c>
      <c r="BH10" s="247">
        <f>VLOOKUP($A10,'KO64'!$G$6:$I$127,3,0)</f>
        <v>0</v>
      </c>
      <c r="BI10" s="254" t="str">
        <f ca="1">VLOOKUP($A10,'KO64'!$K$10:$L$123,2,0)</f>
        <v>21 PEK Stolín - Jablonský Lukáš</v>
      </c>
      <c r="BJ10" s="247">
        <f>VLOOKUP($A10,'KO64'!$K$10:$M$123,3,0)</f>
        <v>0</v>
      </c>
      <c r="BK10" s="254" t="str">
        <f ca="1">VLOOKUP($A10,'KO64'!$O$18:$P$115,2,0)</f>
        <v xml:space="preserve"> </v>
      </c>
      <c r="BL10" s="247">
        <f>VLOOKUP($A10,'KO64'!$O$18:$Q$115,3,0)</f>
        <v>0</v>
      </c>
    </row>
    <row r="11" spans="1:71" x14ac:dyDescent="0.25">
      <c r="A11" s="1">
        <v>9</v>
      </c>
      <c r="B11" s="42" t="str">
        <f t="shared" ca="1" si="1"/>
        <v>3 PC Kolová - Kauca Jindřich</v>
      </c>
      <c r="C11" s="43">
        <f ca="1">IF(H11&gt;=IF(N(Start.listina!$Y$3)=0,1,Start.listina!$Y$3),IF(A11&lt;=IF(N(Start.listina!$Y$4)=0,Start.listina!$K$7,Start.listina!$Y$4),Centrum!$V11,""),"")</f>
        <v>3</v>
      </c>
      <c r="D11" s="42" t="str">
        <f ca="1">IF(TYPE(VLOOKUP(C11,Centrum!$A$3:$C$130,3,0))&gt;3," -",VLOOKUP(C11,Centrum!$A$3:$C$130,3,0))</f>
        <v>3 PC Kolová - Kauca Jindřich</v>
      </c>
      <c r="E11" s="1">
        <v>9</v>
      </c>
      <c r="F11">
        <f t="shared" si="0"/>
        <v>0</v>
      </c>
      <c r="H11" s="1">
        <f ca="1">Centrum!$Y11</f>
        <v>3</v>
      </c>
      <c r="I11" s="254" t="str">
        <f ca="1">IF(OR(TRIM(AE11)="-",TRIM(AE11)="")," ",AE11)</f>
        <v>13 SKP Kulová osma - Krejčín Leoš</v>
      </c>
      <c r="AE11" s="254" t="str">
        <f ca="1">VLOOKUP($A11,'Dohrávka_9-16'!$O$10:$P$35,2,0)</f>
        <v>13 SKP Kulová osma - Krejčín Leoš</v>
      </c>
      <c r="AT11" s="254" t="str">
        <f ca="1">VLOOKUP($A11,'KO32'!$G$6:$H$63,2,0)</f>
        <v>3 PC Kolová - Kauca Jindřich</v>
      </c>
      <c r="AU11" s="247" t="str">
        <f>VLOOKUP($A11,'KO32'!$G$6:$I$63,3,0)</f>
        <v/>
      </c>
      <c r="BG11" s="254" t="str">
        <f ca="1">VLOOKUP($A11,'KO64'!$G$6:$H$127,2,0)</f>
        <v>3 PC Kolová - Kauca Jindřich</v>
      </c>
      <c r="BH11" s="247">
        <f>VLOOKUP($A11,'KO64'!$G$6:$I$127,3,0)</f>
        <v>0</v>
      </c>
      <c r="BI11" s="254" t="str">
        <f ca="1">VLOOKUP($A11,'KO64'!$K$10:$L$123,2,0)</f>
        <v>3 PC Kolová - Kauca Jindřich</v>
      </c>
      <c r="BJ11" s="247">
        <f>VLOOKUP($A11,'KO64'!$K$10:$M$123,3,0)</f>
        <v>0</v>
      </c>
    </row>
    <row r="12" spans="1:71" x14ac:dyDescent="0.25">
      <c r="A12" s="1">
        <v>10</v>
      </c>
      <c r="B12" s="42" t="str">
        <f t="shared" ca="1" si="1"/>
        <v>2 Carreau Brno - Michálek Jan</v>
      </c>
      <c r="C12" s="43">
        <f ca="1">IF(H12&gt;=IF(N(Start.listina!$Y$3)=0,1,Start.listina!$Y$3),IF(A12&lt;=IF(N(Start.listina!$Y$4)=0,Start.listina!$K$7,Start.listina!$Y$4),Centrum!$V12,""),"")</f>
        <v>2</v>
      </c>
      <c r="D12" s="42" t="str">
        <f ca="1">IF(TYPE(VLOOKUP(C12,Centrum!$A$3:$C$130,3,0))&gt;3," -",VLOOKUP(C12,Centrum!$A$3:$C$130,3,0))</f>
        <v>2 Carreau Brno - Michálek Jan</v>
      </c>
      <c r="E12" s="1">
        <v>10</v>
      </c>
      <c r="F12">
        <f t="shared" si="0"/>
        <v>0</v>
      </c>
      <c r="H12" s="1">
        <f ca="1">Centrum!$Y12</f>
        <v>3</v>
      </c>
      <c r="I12" s="254" t="str">
        <f t="shared" ref="I12:I18" ca="1" si="2">IF(OR(TRIM(AE12)="-",TRIM(AE12)="")," ",AE12)</f>
        <v>14 Sokol Kostomlaty - Vlach Jaromír</v>
      </c>
      <c r="AE12" s="254" t="str">
        <f ca="1">VLOOKUP($A12,'Dohrávka_9-16'!$O$10:$P$35,2,0)</f>
        <v>14 Sokol Kostomlaty - Vlach Jaromír</v>
      </c>
      <c r="AT12" s="254" t="str">
        <f ca="1">VLOOKUP($A12,'KO32'!$G$6:$H$63,2,0)</f>
        <v>2 Carreau Brno - Michálek Jan</v>
      </c>
      <c r="AU12" s="247" t="str">
        <f>VLOOKUP($A12,'KO32'!$G$6:$I$63,3,0)</f>
        <v/>
      </c>
      <c r="BG12" s="254" t="str">
        <f ca="1">VLOOKUP($A12,'KO64'!$G$6:$H$127,2,0)</f>
        <v>2 Carreau Brno - Michálek Jan</v>
      </c>
      <c r="BH12" s="247">
        <f>VLOOKUP($A12,'KO64'!$G$6:$I$127,3,0)</f>
        <v>0</v>
      </c>
      <c r="BI12" s="254" t="str">
        <f ca="1">VLOOKUP($A12,'KO64'!$K$10:$L$123,2,0)</f>
        <v>2 Carreau Brno - Michálek Jan</v>
      </c>
      <c r="BJ12" s="247">
        <f>VLOOKUP($A12,'KO64'!$K$10:$M$123,3,0)</f>
        <v>0</v>
      </c>
    </row>
    <row r="13" spans="1:71" x14ac:dyDescent="0.25">
      <c r="A13" s="1">
        <v>11</v>
      </c>
      <c r="B13" s="42" t="str">
        <f ca="1">IF(E13&gt;$G$2," - ",D13)</f>
        <v>8 Carreau Brno - Slobodová Veronika</v>
      </c>
      <c r="C13" s="43">
        <f ca="1">IF(H13&gt;=IF(N(Start.listina!$Y$3)=0,1,Start.listina!$Y$3),IF(A13&lt;=IF(N(Start.listina!$Y$4)=0,Start.listina!$K$7,Start.listina!$Y$4),Centrum!$V13,""),"")</f>
        <v>8</v>
      </c>
      <c r="D13" s="42" t="str">
        <f ca="1">IF(TYPE(VLOOKUP(C13,Centrum!$A$3:$C$130,3,0))&gt;3," -",VLOOKUP(C13,Centrum!$A$3:$C$130,3,0))</f>
        <v>8 Carreau Brno - Slobodová Veronika</v>
      </c>
      <c r="E13" s="1">
        <v>11</v>
      </c>
      <c r="F13">
        <f t="shared" si="0"/>
        <v>0</v>
      </c>
      <c r="H13" s="1">
        <f ca="1">Centrum!$Y13</f>
        <v>2</v>
      </c>
      <c r="I13" s="254" t="str">
        <f t="shared" ca="1" si="2"/>
        <v>11 PEK Stolín - Geisler Dan</v>
      </c>
      <c r="AE13" s="254" t="str">
        <f ca="1">VLOOKUP($A13,'Dohrávka_9-16'!$O$10:$P$35,2,0)</f>
        <v>11 PEK Stolín - Geisler Dan</v>
      </c>
      <c r="AT13" s="254" t="str">
        <f ca="1">VLOOKUP($A13,'KO32'!$G$6:$H$63,2,0)</f>
        <v>8 Carreau Brno - Slobodová Veronika</v>
      </c>
      <c r="AU13" s="247" t="str">
        <f>VLOOKUP($A13,'KO32'!$G$6:$I$63,3,0)</f>
        <v/>
      </c>
      <c r="BG13" s="254" t="str">
        <f ca="1">VLOOKUP($A13,'KO64'!$G$6:$H$127,2,0)</f>
        <v>8 Carreau Brno - Slobodová Veronika</v>
      </c>
      <c r="BH13" s="247">
        <f>VLOOKUP($A13,'KO64'!$G$6:$I$127,3,0)</f>
        <v>0</v>
      </c>
      <c r="BI13" s="254" t="str">
        <f ca="1">VLOOKUP($A13,'KO64'!$K$10:$L$123,2,0)</f>
        <v>8 Carreau Brno - Slobodová Veronika</v>
      </c>
      <c r="BJ13" s="247">
        <f>VLOOKUP($A13,'KO64'!$K$10:$M$123,3,0)</f>
        <v>0</v>
      </c>
    </row>
    <row r="14" spans="1:71" x14ac:dyDescent="0.25">
      <c r="A14" s="1">
        <v>12</v>
      </c>
      <c r="B14" s="42" t="str">
        <f t="shared" ref="B14:B66" ca="1" si="3">IF(E14&gt;$G$2," - ",D14)</f>
        <v>10 Petank Club Praha - Kašparová Barbora</v>
      </c>
      <c r="C14" s="43">
        <f ca="1">IF(H14&gt;=IF(N(Start.listina!$Y$3)=0,1,Start.listina!$Y$3),IF(A14&lt;=IF(N(Start.listina!$Y$4)=0,Start.listina!$K$7,Start.listina!$Y$4),Centrum!$V14,""),"")</f>
        <v>10</v>
      </c>
      <c r="D14" s="42" t="str">
        <f ca="1">IF(TYPE(VLOOKUP(C14,Centrum!$A$3:$C$130,3,0))&gt;3," -",VLOOKUP(C14,Centrum!$A$3:$C$130,3,0))</f>
        <v>10 Petank Club Praha - Kašparová Barbora</v>
      </c>
      <c r="E14" s="1">
        <v>12</v>
      </c>
      <c r="F14">
        <f t="shared" si="0"/>
        <v>0</v>
      </c>
      <c r="H14" s="1">
        <f ca="1">Centrum!$Y14</f>
        <v>2</v>
      </c>
      <c r="I14" s="254" t="str">
        <f t="shared" ca="1" si="2"/>
        <v>8 Carreau Brno - Slobodová Veronika</v>
      </c>
      <c r="AE14" s="254" t="str">
        <f ca="1">VLOOKUP($A14,'Dohrávka_9-16'!$O$10:$P$35,2,0)</f>
        <v>8 Carreau Brno - Slobodová Veronika</v>
      </c>
      <c r="AT14" s="254" t="str">
        <f ca="1">VLOOKUP($A14,'KO32'!$G$6:$H$63,2,0)</f>
        <v>10 Petank Club Praha - Kašparová Barbora</v>
      </c>
      <c r="AU14" s="247" t="str">
        <f>VLOOKUP($A14,'KO32'!$G$6:$I$63,3,0)</f>
        <v/>
      </c>
      <c r="BG14" s="254" t="str">
        <f ca="1">VLOOKUP($A14,'KO64'!$G$6:$H$127,2,0)</f>
        <v>10 Petank Club Praha - Kašparová Barbora</v>
      </c>
      <c r="BH14" s="247">
        <f>VLOOKUP($A14,'KO64'!$G$6:$I$127,3,0)</f>
        <v>0</v>
      </c>
      <c r="BI14" s="254" t="str">
        <f ca="1">VLOOKUP($A14,'KO64'!$K$10:$L$123,2,0)</f>
        <v>10 Petank Club Praha - Kašparová Barbora</v>
      </c>
      <c r="BJ14" s="247">
        <f>VLOOKUP($A14,'KO64'!$K$10:$M$123,3,0)</f>
        <v>0</v>
      </c>
    </row>
    <row r="15" spans="1:71" x14ac:dyDescent="0.25">
      <c r="A15" s="1">
        <v>13</v>
      </c>
      <c r="B15" s="42" t="str">
        <f t="shared" ca="1" si="3"/>
        <v>5 PC Sokol Lipník - Morávek Petr</v>
      </c>
      <c r="C15" s="43">
        <f ca="1">IF(H15&gt;=IF(N(Start.listina!$Y$3)=0,1,Start.listina!$Y$3),IF(A15&lt;=IF(N(Start.listina!$Y$4)=0,Start.listina!$K$7,Start.listina!$Y$4),Centrum!$V15,""),"")</f>
        <v>5</v>
      </c>
      <c r="D15" s="42" t="str">
        <f ca="1">IF(TYPE(VLOOKUP(C15,Centrum!$A$3:$C$130,3,0))&gt;3," -",VLOOKUP(C15,Centrum!$A$3:$C$130,3,0))</f>
        <v>5 PC Sokol Lipník - Morávek Petr</v>
      </c>
      <c r="E15" s="1">
        <v>13</v>
      </c>
      <c r="F15">
        <f t="shared" si="0"/>
        <v>0</v>
      </c>
      <c r="H15" s="1">
        <f ca="1">Centrum!$Y15</f>
        <v>2</v>
      </c>
      <c r="I15" s="254" t="str">
        <f t="shared" ca="1" si="2"/>
        <v>26 SK Pétanque Řepy - Váňová Věra</v>
      </c>
      <c r="AE15" s="254" t="str">
        <f ca="1">VLOOKUP($A15,'Dohrávka_9-16'!$O$10:$P$35,2,0)</f>
        <v>26 SK Pétanque Řepy - Váňová Věra</v>
      </c>
      <c r="AT15" s="254" t="str">
        <f ca="1">VLOOKUP($A15,'KO32'!$G$6:$H$63,2,0)</f>
        <v>5 PC Sokol Lipník - Morávek Petr</v>
      </c>
      <c r="AU15" s="247" t="str">
        <f>VLOOKUP($A15,'KO32'!$G$6:$I$63,3,0)</f>
        <v/>
      </c>
      <c r="BG15" s="254" t="str">
        <f ca="1">VLOOKUP($A15,'KO64'!$G$6:$H$127,2,0)</f>
        <v>5 PC Sokol Lipník - Morávek Petr</v>
      </c>
      <c r="BH15" s="247">
        <f>VLOOKUP($A15,'KO64'!$G$6:$I$127,3,0)</f>
        <v>0</v>
      </c>
      <c r="BI15" s="254" t="str">
        <f ca="1">VLOOKUP($A15,'KO64'!$K$10:$L$123,2,0)</f>
        <v>5 PC Sokol Lipník - Morávek Petr</v>
      </c>
      <c r="BJ15" s="247">
        <f>VLOOKUP($A15,'KO64'!$K$10:$M$123,3,0)</f>
        <v>0</v>
      </c>
    </row>
    <row r="16" spans="1:71" x14ac:dyDescent="0.25">
      <c r="A16" s="1">
        <v>14</v>
      </c>
      <c r="B16" s="42" t="str">
        <f t="shared" ca="1" si="3"/>
        <v>24 JAPKO - Fukal Milan</v>
      </c>
      <c r="C16" s="43">
        <f ca="1">IF(H16&gt;=IF(N(Start.listina!$Y$3)=0,1,Start.listina!$Y$3),IF(A16&lt;=IF(N(Start.listina!$Y$4)=0,Start.listina!$K$7,Start.listina!$Y$4),Centrum!$V16,""),"")</f>
        <v>24</v>
      </c>
      <c r="D16" s="42" t="str">
        <f ca="1">IF(TYPE(VLOOKUP(C16,Centrum!$A$3:$C$130,3,0))&gt;3," -",VLOOKUP(C16,Centrum!$A$3:$C$130,3,0))</f>
        <v>24 JAPKO - Fukal Milan</v>
      </c>
      <c r="E16" s="1">
        <v>14</v>
      </c>
      <c r="F16">
        <f t="shared" si="0"/>
        <v>0</v>
      </c>
      <c r="H16" s="1">
        <f ca="1">Centrum!$Y16</f>
        <v>2</v>
      </c>
      <c r="I16" s="254" t="str">
        <f t="shared" ca="1" si="2"/>
        <v>21 PEK Stolín - Jablonský Lukáš</v>
      </c>
      <c r="AE16" s="254" t="str">
        <f ca="1">VLOOKUP($A16,'Dohrávka_9-16'!$O$10:$P$35,2,0)</f>
        <v>21 PEK Stolín - Jablonský Lukáš</v>
      </c>
      <c r="AT16" s="254" t="str">
        <f ca="1">VLOOKUP($A16,'KO32'!$G$6:$H$63,2,0)</f>
        <v>24 JAPKO - Fukal Milan</v>
      </c>
      <c r="AU16" s="247" t="str">
        <f>VLOOKUP($A16,'KO32'!$G$6:$I$63,3,0)</f>
        <v/>
      </c>
      <c r="BG16" s="254" t="str">
        <f ca="1">VLOOKUP($A16,'KO64'!$G$6:$H$127,2,0)</f>
        <v>24 JAPKO - Fukal Milan</v>
      </c>
      <c r="BH16" s="247">
        <f>VLOOKUP($A16,'KO64'!$G$6:$I$127,3,0)</f>
        <v>0</v>
      </c>
      <c r="BI16" s="254" t="str">
        <f ca="1">VLOOKUP($A16,'KO64'!$K$10:$L$123,2,0)</f>
        <v>24 JAPKO - Fukal Milan</v>
      </c>
      <c r="BJ16" s="247">
        <f>VLOOKUP($A16,'KO64'!$K$10:$M$123,3,0)</f>
        <v>0</v>
      </c>
    </row>
    <row r="17" spans="1:62" x14ac:dyDescent="0.25">
      <c r="A17" s="1">
        <v>15</v>
      </c>
      <c r="B17" s="42" t="str">
        <f t="shared" ca="1" si="3"/>
        <v>26 SK Pétanque Řepy - Váňová Věra</v>
      </c>
      <c r="C17" s="43">
        <f ca="1">IF(H17&gt;=IF(N(Start.listina!$Y$3)=0,1,Start.listina!$Y$3),IF(A17&lt;=IF(N(Start.listina!$Y$4)=0,Start.listina!$K$7,Start.listina!$Y$4),Centrum!$V17,""),"")</f>
        <v>26</v>
      </c>
      <c r="D17" s="42" t="str">
        <f ca="1">IF(TYPE(VLOOKUP(C17,Centrum!$A$3:$C$130,3,0))&gt;3," -",VLOOKUP(C17,Centrum!$A$3:$C$130,3,0))</f>
        <v>26 SK Pétanque Řepy - Váňová Věra</v>
      </c>
      <c r="E17" s="1">
        <v>15</v>
      </c>
      <c r="F17">
        <f t="shared" si="0"/>
        <v>0</v>
      </c>
      <c r="H17" s="1">
        <f ca="1">Centrum!$Y17</f>
        <v>2</v>
      </c>
      <c r="I17" s="254" t="str">
        <f t="shared" ca="1" si="2"/>
        <v>24 JAPKO - Fukal Milan</v>
      </c>
      <c r="AE17" s="254" t="str">
        <f ca="1">VLOOKUP($A17,'Dohrávka_9-16'!$O$10:$P$35,2,0)</f>
        <v>24 JAPKO - Fukal Milan</v>
      </c>
      <c r="AT17" s="254" t="str">
        <f ca="1">VLOOKUP($A17,'KO32'!$G$6:$H$63,2,0)</f>
        <v>26 SK Pétanque Řepy - Váňová Věra</v>
      </c>
      <c r="AU17" s="247" t="str">
        <f>VLOOKUP($A17,'KO32'!$G$6:$I$63,3,0)</f>
        <v/>
      </c>
      <c r="BG17" s="254" t="str">
        <f ca="1">VLOOKUP($A17,'KO64'!$G$6:$H$127,2,0)</f>
        <v>26 SK Pétanque Řepy - Váňová Věra</v>
      </c>
      <c r="BH17" s="247">
        <f>VLOOKUP($A17,'KO64'!$G$6:$I$127,3,0)</f>
        <v>0</v>
      </c>
      <c r="BI17" s="254" t="str">
        <f ca="1">VLOOKUP($A17,'KO64'!$K$10:$L$123,2,0)</f>
        <v>26 SK Pétanque Řepy - Váňová Věra</v>
      </c>
      <c r="BJ17" s="247">
        <f>VLOOKUP($A17,'KO64'!$K$10:$M$123,3,0)</f>
        <v>0</v>
      </c>
    </row>
    <row r="18" spans="1:62" x14ac:dyDescent="0.25">
      <c r="A18" s="1">
        <v>16</v>
      </c>
      <c r="B18" s="42" t="str">
        <f t="shared" ca="1" si="3"/>
        <v>6 SK Sahara Vědomice - Demčíková Jiřina</v>
      </c>
      <c r="C18" s="43">
        <f ca="1">IF(H18&gt;=IF(N(Start.listina!$Y$3)=0,1,Start.listina!$Y$3),IF(A18&lt;=IF(N(Start.listina!$Y$4)=0,Start.listina!$K$7,Start.listina!$Y$4),Centrum!$V18,""),"")</f>
        <v>6</v>
      </c>
      <c r="D18" s="42" t="str">
        <f ca="1">IF(TYPE(VLOOKUP(C18,Centrum!$A$3:$C$130,3,0))&gt;3," -",VLOOKUP(C18,Centrum!$A$3:$C$130,3,0))</f>
        <v>6 SK Sahara Vědomice - Demčíková Jiřina</v>
      </c>
      <c r="E18" s="1">
        <v>16</v>
      </c>
      <c r="F18">
        <f t="shared" si="0"/>
        <v>0</v>
      </c>
      <c r="H18" s="1">
        <f ca="1">Centrum!$Y18</f>
        <v>2</v>
      </c>
      <c r="I18" s="254" t="str">
        <f t="shared" ca="1" si="2"/>
        <v>1 PC Sokol Lipník - Froňková Blanka</v>
      </c>
      <c r="AE18" s="254" t="str">
        <f ca="1">VLOOKUP($A18,'Dohrávka_9-16'!$O$10:$P$35,2,0)</f>
        <v>1 PC Sokol Lipník - Froňková Blanka</v>
      </c>
      <c r="AT18" s="254" t="str">
        <f ca="1">VLOOKUP($A18,'KO32'!$G$6:$H$63,2,0)</f>
        <v>6 SK Sahara Vědomice - Demčíková Jiřina</v>
      </c>
      <c r="AU18" s="247" t="str">
        <f>VLOOKUP($A18,'KO32'!$G$6:$I$63,3,0)</f>
        <v/>
      </c>
      <c r="BG18" s="254" t="str">
        <f ca="1">VLOOKUP($A18,'KO64'!$G$6:$H$127,2,0)</f>
        <v>6 SK Sahara Vědomice - Demčíková Jiřina</v>
      </c>
      <c r="BH18" s="247">
        <f>VLOOKUP($A18,'KO64'!$G$6:$I$127,3,0)</f>
        <v>0</v>
      </c>
      <c r="BI18" s="254" t="str">
        <f ca="1">VLOOKUP($A18,'KO64'!$K$10:$L$123,2,0)</f>
        <v>6 SK Sahara Vědomice - Demčíková Jiřina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U16" sqref="U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4. bitva o Terezín</v>
      </c>
      <c r="G1" s="1"/>
      <c r="H1" s="480" t="str">
        <f>Start.listina!$K$3</f>
        <v>21.11.2021</v>
      </c>
      <c r="I1" s="481"/>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8" t="s">
        <v>204</v>
      </c>
      <c r="I2" s="479"/>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15</v>
      </c>
      <c r="E3" s="283" t="str">
        <f ca="1">IF(TYPE(VLOOKUP(C3,Centrum!$A$3:$C$130,3,0))&gt;3," - ",VLOOKUP(C3,Centrum!$A$3:$C$130,3,0))</f>
        <v>1 PC Sokol Lipník - Froňková Blanka</v>
      </c>
      <c r="F3" s="283" t="str">
        <f ca="1">IF(TYPE(VLOOKUP(D3,Centrum!$A$3:$C$130,3,0))&gt;3," - ",VLOOKUP(D3,Centrum!$A$3:$C$130,3,0))</f>
        <v>15 SK Sahara Vědomice - Přibyl Miloš</v>
      </c>
      <c r="G3" s="449">
        <f>IF(ROW()-2&gt;Start.listina!$O$7,"",ROW()-2)</f>
        <v>1</v>
      </c>
      <c r="H3" s="279">
        <v>13</v>
      </c>
      <c r="I3" s="281">
        <v>2</v>
      </c>
      <c r="K3" s="282">
        <f t="shared" ref="K3:K65" ca="1" si="0">IF(TRIM($F3)="-","",$D3)</f>
        <v>15</v>
      </c>
      <c r="L3" s="282">
        <f t="shared" ref="L3:L65" ca="1" si="1">IF(TRIM($E3)="-","",$C3)</f>
        <v>1</v>
      </c>
      <c r="M3" s="282">
        <f t="shared" ref="M3:M65" ca="1" si="2">IF(AND(TRIM($E3)&lt;&gt;"-",$H3&gt;$I3),1,0)</f>
        <v>1</v>
      </c>
      <c r="N3" s="282">
        <f ca="1">IF(TRIM($E3)="-",0,$H3-$I3)</f>
        <v>11</v>
      </c>
      <c r="O3" s="282">
        <f t="shared" ref="O3:O65" ca="1" si="3">IF(TRIM($F3)="-","",$D3)</f>
        <v>15</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16</v>
      </c>
      <c r="E4" s="283" t="str">
        <f ca="1">IF(TYPE(VLOOKUP(C4,Centrum!$A$3:$C$130,3,0))&gt;3," - ",VLOOKUP(C4,Centrum!$A$3:$C$130,3,0))</f>
        <v>2 Carreau Brno - Michálek Jan</v>
      </c>
      <c r="F4" s="283" t="str">
        <f ca="1">IF(TYPE(VLOOKUP(D4,Centrum!$A$3:$C$130,3,0))&gt;3," - ",VLOOKUP(D4,Centrum!$A$3:$C$130,3,0))</f>
        <v>16 PKT Velký Šanc - Semrád Oldřich</v>
      </c>
      <c r="G4" s="449">
        <f>IF(ROW()-2&gt;Start.listina!$O$7,"",ROW()-2)</f>
        <v>2</v>
      </c>
      <c r="H4" s="279">
        <v>6</v>
      </c>
      <c r="I4" s="281">
        <v>8</v>
      </c>
      <c r="K4" s="282">
        <f t="shared" ca="1" si="0"/>
        <v>16</v>
      </c>
      <c r="L4" s="282">
        <f t="shared" ca="1" si="1"/>
        <v>2</v>
      </c>
      <c r="M4" s="282">
        <f t="shared" ca="1" si="2"/>
        <v>0</v>
      </c>
      <c r="N4" s="282">
        <f t="shared" ref="N4:N66" ca="1" si="6">IF(TRIM($E4)="-",0,$H4-$I4)</f>
        <v>-2</v>
      </c>
      <c r="O4" s="282">
        <f t="shared" ca="1" si="3"/>
        <v>16</v>
      </c>
      <c r="P4" s="282">
        <f t="shared" ca="1" si="4"/>
        <v>1</v>
      </c>
      <c r="Q4" s="289">
        <f t="shared" ca="1" si="5"/>
        <v>2</v>
      </c>
    </row>
    <row r="5" spans="3:35" ht="22.5" x14ac:dyDescent="0.25">
      <c r="C5" s="285">
        <f ca="1">IF(ROW()-2&gt;Start.listina!$N$7,"",INDIRECT(ADDRESS(ROW(),$D$2,1,1,"Centrum")))</f>
        <v>3</v>
      </c>
      <c r="D5" s="285">
        <f ca="1">IF(ROW()-2&gt;Start.listina!$O$7,"",INDIRECT(ADDRESS(ROW()+Start.listina!$N$7,$D$2,1,1,"Centrum")))</f>
        <v>17</v>
      </c>
      <c r="E5" s="283" t="str">
        <f ca="1">IF(TYPE(VLOOKUP(C5,Centrum!$A$3:$C$130,3,0))&gt;3," - ",VLOOKUP(C5,Centrum!$A$3:$C$130,3,0))</f>
        <v>3 PC Kolová - Kauca Jindřich</v>
      </c>
      <c r="F5" s="283" t="str">
        <f ca="1">IF(TYPE(VLOOKUP(D5,Centrum!$A$3:$C$130,3,0))&gt;3," - ",VLOOKUP(D5,Centrum!$A$3:$C$130,3,0))</f>
        <v xml:space="preserve">17   - Mariana Semeniv  </v>
      </c>
      <c r="G5" s="449">
        <f>IF(ROW()-2&gt;Start.listina!$O$7,"",ROW()-2)</f>
        <v>3</v>
      </c>
      <c r="H5" s="279">
        <v>13</v>
      </c>
      <c r="I5" s="281">
        <v>3</v>
      </c>
      <c r="K5" s="282">
        <f t="shared" ca="1" si="0"/>
        <v>17</v>
      </c>
      <c r="L5" s="282">
        <f t="shared" ca="1" si="1"/>
        <v>3</v>
      </c>
      <c r="M5" s="282">
        <f t="shared" ca="1" si="2"/>
        <v>1</v>
      </c>
      <c r="N5" s="282">
        <f t="shared" ca="1" si="6"/>
        <v>10</v>
      </c>
      <c r="O5" s="282">
        <f t="shared" ca="1" si="3"/>
        <v>17</v>
      </c>
      <c r="P5" s="282">
        <f t="shared" ca="1" si="4"/>
        <v>0</v>
      </c>
      <c r="Q5" s="289">
        <f t="shared" ca="1" si="5"/>
        <v>-10</v>
      </c>
    </row>
    <row r="6" spans="3:35" ht="22.5" x14ac:dyDescent="0.25">
      <c r="C6" s="285">
        <f ca="1">IF(ROW()-2&gt;Start.listina!$N$7,"",INDIRECT(ADDRESS(ROW(),$D$2,1,1,"Centrum")))</f>
        <v>4</v>
      </c>
      <c r="D6" s="285">
        <f ca="1">IF(ROW()-2&gt;Start.listina!$O$7,"",INDIRECT(ADDRESS(ROW()+Start.listina!$N$7,$D$2,1,1,"Centrum")))</f>
        <v>18</v>
      </c>
      <c r="E6" s="283" t="str">
        <f ca="1">IF(TYPE(VLOOKUP(C6,Centrum!$A$3:$C$130,3,0))&gt;3," - ",VLOOKUP(C6,Centrum!$A$3:$C$130,3,0))</f>
        <v>4 TOP - ORLOVÁ - Bačo David</v>
      </c>
      <c r="F6" s="283" t="str">
        <f ca="1">IF(TYPE(VLOOKUP(D6,Centrum!$A$3:$C$130,3,0))&gt;3," - ",VLOOKUP(D6,Centrum!$A$3:$C$130,3,0))</f>
        <v>18 PK Osika Plzeň - Valenz Jan</v>
      </c>
      <c r="G6" s="449">
        <f>IF(ROW()-2&gt;Start.listina!$O$7,"",ROW()-2)</f>
        <v>4</v>
      </c>
      <c r="H6" s="279">
        <v>4</v>
      </c>
      <c r="I6" s="281">
        <v>13</v>
      </c>
      <c r="K6" s="282">
        <f t="shared" ca="1" si="0"/>
        <v>18</v>
      </c>
      <c r="L6" s="282">
        <f t="shared" ca="1" si="1"/>
        <v>4</v>
      </c>
      <c r="M6" s="282">
        <f t="shared" ca="1" si="2"/>
        <v>0</v>
      </c>
      <c r="N6" s="282">
        <f t="shared" ca="1" si="6"/>
        <v>-9</v>
      </c>
      <c r="O6" s="282">
        <f t="shared" ca="1" si="3"/>
        <v>18</v>
      </c>
      <c r="P6" s="282">
        <f t="shared" ca="1" si="4"/>
        <v>1</v>
      </c>
      <c r="Q6" s="289">
        <f t="shared" ca="1" si="5"/>
        <v>9</v>
      </c>
    </row>
    <row r="7" spans="3:35" ht="22.5" x14ac:dyDescent="0.25">
      <c r="C7" s="285">
        <f ca="1">IF(ROW()-2&gt;Start.listina!$N$7,"",INDIRECT(ADDRESS(ROW(),$D$2,1,1,"Centrum")))</f>
        <v>5</v>
      </c>
      <c r="D7" s="285">
        <f ca="1">IF(ROW()-2&gt;Start.listina!$O$7,"",INDIRECT(ADDRESS(ROW()+Start.listina!$N$7,$D$2,1,1,"Centrum")))</f>
        <v>19</v>
      </c>
      <c r="E7" s="283" t="str">
        <f ca="1">IF(TYPE(VLOOKUP(C7,Centrum!$A$3:$C$130,3,0))&gt;3," - ",VLOOKUP(C7,Centrum!$A$3:$C$130,3,0))</f>
        <v>5 PC Sokol Lipník - Morávek Petr</v>
      </c>
      <c r="F7" s="283" t="str">
        <f ca="1">IF(TYPE(VLOOKUP(D7,Centrum!$A$3:$C$130,3,0))&gt;3," - ",VLOOKUP(D7,Centrum!$A$3:$C$130,3,0))</f>
        <v>19 Petank Club Praha - Maňák Jan</v>
      </c>
      <c r="G7" s="449">
        <f>IF(ROW()-2&gt;Start.listina!$O$7,"",ROW()-2)</f>
        <v>5</v>
      </c>
      <c r="H7" s="279">
        <v>9</v>
      </c>
      <c r="I7" s="281">
        <v>8</v>
      </c>
      <c r="K7" s="282">
        <f t="shared" ca="1" si="0"/>
        <v>19</v>
      </c>
      <c r="L7" s="282">
        <f t="shared" ca="1" si="1"/>
        <v>5</v>
      </c>
      <c r="M7" s="282">
        <f t="shared" ca="1" si="2"/>
        <v>1</v>
      </c>
      <c r="N7" s="282">
        <f t="shared" ca="1" si="6"/>
        <v>1</v>
      </c>
      <c r="O7" s="282">
        <f t="shared" ca="1" si="3"/>
        <v>19</v>
      </c>
      <c r="P7" s="282">
        <f t="shared" ca="1" si="4"/>
        <v>0</v>
      </c>
      <c r="Q7" s="289">
        <f t="shared" ca="1" si="5"/>
        <v>-1</v>
      </c>
    </row>
    <row r="8" spans="3:35" ht="22.5" x14ac:dyDescent="0.25">
      <c r="C8" s="285">
        <f ca="1">IF(ROW()-2&gt;Start.listina!$N$7,"",INDIRECT(ADDRESS(ROW(),$D$2,1,1,"Centrum")))</f>
        <v>6</v>
      </c>
      <c r="D8" s="285">
        <f ca="1">IF(ROW()-2&gt;Start.listina!$O$7,"",INDIRECT(ADDRESS(ROW()+Start.listina!$N$7,$D$2,1,1,"Centrum")))</f>
        <v>20</v>
      </c>
      <c r="E8" s="283" t="str">
        <f ca="1">IF(TYPE(VLOOKUP(C8,Centrum!$A$3:$C$130,3,0))&gt;3," - ",VLOOKUP(C8,Centrum!$A$3:$C$130,3,0))</f>
        <v>6 SK Sahara Vědomice - Demčíková Jiřina</v>
      </c>
      <c r="F8" s="283" t="str">
        <f ca="1">IF(TYPE(VLOOKUP(D8,Centrum!$A$3:$C$130,3,0))&gt;3," - ",VLOOKUP(D8,Centrum!$A$3:$C$130,3,0))</f>
        <v>20 PC Mimo Done - Zikmunda Martin</v>
      </c>
      <c r="G8" s="449">
        <f>IF(ROW()-2&gt;Start.listina!$O$7,"",ROW()-2)</f>
        <v>6</v>
      </c>
      <c r="H8" s="279">
        <v>9</v>
      </c>
      <c r="I8" s="281">
        <v>7</v>
      </c>
      <c r="K8" s="282">
        <f t="shared" ca="1" si="0"/>
        <v>20</v>
      </c>
      <c r="L8" s="282">
        <f t="shared" ca="1" si="1"/>
        <v>6</v>
      </c>
      <c r="M8" s="282">
        <f t="shared" ca="1" si="2"/>
        <v>1</v>
      </c>
      <c r="N8" s="282">
        <f t="shared" ca="1" si="6"/>
        <v>2</v>
      </c>
      <c r="O8" s="282">
        <f t="shared" ca="1" si="3"/>
        <v>20</v>
      </c>
      <c r="P8" s="282">
        <f t="shared" ca="1" si="4"/>
        <v>0</v>
      </c>
      <c r="Q8" s="289">
        <f t="shared" ca="1" si="5"/>
        <v>-2</v>
      </c>
    </row>
    <row r="9" spans="3:35" ht="22.5" x14ac:dyDescent="0.25">
      <c r="C9" s="285">
        <f ca="1">IF(ROW()-2&gt;Start.listina!$N$7,"",INDIRECT(ADDRESS(ROW(),$D$2,1,1,"Centrum")))</f>
        <v>7</v>
      </c>
      <c r="D9" s="285">
        <f ca="1">IF(ROW()-2&gt;Start.listina!$O$7,"",INDIRECT(ADDRESS(ROW()+Start.listina!$N$7,$D$2,1,1,"Centrum")))</f>
        <v>21</v>
      </c>
      <c r="E9" s="283" t="str">
        <f ca="1">IF(TYPE(VLOOKUP(C9,Centrum!$A$3:$C$130,3,0))&gt;3," - ",VLOOKUP(C9,Centrum!$A$3:$C$130,3,0))</f>
        <v>7 SK Sahara Vědomice - Horáčková Simona</v>
      </c>
      <c r="F9" s="283" t="str">
        <f ca="1">IF(TYPE(VLOOKUP(D9,Centrum!$A$3:$C$130,3,0))&gt;3," - ",VLOOKUP(D9,Centrum!$A$3:$C$130,3,0))</f>
        <v>21 PEK Stolín - Jablonský Lukáš</v>
      </c>
      <c r="G9" s="449">
        <f>IF(ROW()-2&gt;Start.listina!$O$7,"",ROW()-2)</f>
        <v>7</v>
      </c>
      <c r="H9" s="279">
        <v>2</v>
      </c>
      <c r="I9" s="281">
        <v>13</v>
      </c>
      <c r="K9" s="282">
        <f t="shared" ca="1" si="0"/>
        <v>21</v>
      </c>
      <c r="L9" s="282">
        <f t="shared" ca="1" si="1"/>
        <v>7</v>
      </c>
      <c r="M9" s="282">
        <f t="shared" ca="1" si="2"/>
        <v>0</v>
      </c>
      <c r="N9" s="282">
        <f t="shared" ca="1" si="6"/>
        <v>-11</v>
      </c>
      <c r="O9" s="282">
        <f t="shared" ca="1" si="3"/>
        <v>21</v>
      </c>
      <c r="P9" s="282">
        <f t="shared" ca="1" si="4"/>
        <v>1</v>
      </c>
      <c r="Q9" s="289">
        <f t="shared" ca="1" si="5"/>
        <v>11</v>
      </c>
    </row>
    <row r="10" spans="3:35" ht="22.5" x14ac:dyDescent="0.25">
      <c r="C10" s="285">
        <f ca="1">IF(ROW()-2&gt;Start.listina!$N$7,"",INDIRECT(ADDRESS(ROW(),$D$2,1,1,"Centrum")))</f>
        <v>8</v>
      </c>
      <c r="D10" s="285">
        <f ca="1">IF(ROW()-2&gt;Start.listina!$O$7,"",INDIRECT(ADDRESS(ROW()+Start.listina!$N$7,$D$2,1,1,"Centrum")))</f>
        <v>22</v>
      </c>
      <c r="E10" s="283" t="str">
        <f ca="1">IF(TYPE(VLOOKUP(C10,Centrum!$A$3:$C$130,3,0))&gt;3," - ",VLOOKUP(C10,Centrum!$A$3:$C$130,3,0))</f>
        <v>8 Carreau Brno - Slobodová Veronika</v>
      </c>
      <c r="F10" s="283" t="str">
        <f ca="1">IF(TYPE(VLOOKUP(D10,Centrum!$A$3:$C$130,3,0))&gt;3," - ",VLOOKUP(D10,Centrum!$A$3:$C$130,3,0))</f>
        <v>22 PC Mimo Done - Kára Jan</v>
      </c>
      <c r="G10" s="449">
        <f>IF(ROW()-2&gt;Start.listina!$O$7,"",ROW()-2)</f>
        <v>8</v>
      </c>
      <c r="H10" s="279">
        <v>13</v>
      </c>
      <c r="I10" s="281">
        <v>0</v>
      </c>
      <c r="K10" s="282">
        <f t="shared" ca="1" si="0"/>
        <v>22</v>
      </c>
      <c r="L10" s="282">
        <f t="shared" ca="1" si="1"/>
        <v>8</v>
      </c>
      <c r="M10" s="282">
        <f t="shared" ca="1" si="2"/>
        <v>1</v>
      </c>
      <c r="N10" s="282">
        <f t="shared" ca="1" si="6"/>
        <v>13</v>
      </c>
      <c r="O10" s="282">
        <f t="shared" ca="1" si="3"/>
        <v>22</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23</v>
      </c>
      <c r="E11" s="283" t="str">
        <f ca="1">IF(TYPE(VLOOKUP(C11,Centrum!$A$3:$C$130,3,0))&gt;3," - ",VLOOKUP(C11,Centrum!$A$3:$C$130,3,0))</f>
        <v>9 SKP Kulová osma - Chmelař Ivo</v>
      </c>
      <c r="F11" s="283" t="str">
        <f ca="1">IF(TYPE(VLOOKUP(D11,Centrum!$A$3:$C$130,3,0))&gt;3," - ",VLOOKUP(D11,Centrum!$A$3:$C$130,3,0))</f>
        <v>23 SK Sahara Vědomice - Piller Tomáš</v>
      </c>
      <c r="G11" s="449">
        <f>IF(ROW()-2&gt;Start.listina!$O$7,"",ROW()-2)</f>
        <v>9</v>
      </c>
      <c r="H11" s="279">
        <v>13</v>
      </c>
      <c r="I11" s="281">
        <v>1</v>
      </c>
      <c r="K11" s="282">
        <f t="shared" ca="1" si="0"/>
        <v>23</v>
      </c>
      <c r="L11" s="282">
        <f t="shared" ca="1" si="1"/>
        <v>9</v>
      </c>
      <c r="M11" s="282">
        <f t="shared" ca="1" si="2"/>
        <v>1</v>
      </c>
      <c r="N11" s="282">
        <f t="shared" ca="1" si="6"/>
        <v>12</v>
      </c>
      <c r="O11" s="282">
        <f t="shared" ca="1" si="3"/>
        <v>23</v>
      </c>
      <c r="P11" s="282">
        <f t="shared" ca="1" si="4"/>
        <v>0</v>
      </c>
      <c r="Q11" s="289">
        <f t="shared" ca="1" si="5"/>
        <v>-12</v>
      </c>
    </row>
    <row r="12" spans="3:35" ht="22.5" x14ac:dyDescent="0.25">
      <c r="C12" s="285">
        <f ca="1">IF(ROW()-2&gt;Start.listina!$N$7,"",INDIRECT(ADDRESS(ROW(),$D$2,1,1,"Centrum")))</f>
        <v>10</v>
      </c>
      <c r="D12" s="285">
        <f ca="1">IF(ROW()-2&gt;Start.listina!$O$7,"",INDIRECT(ADDRESS(ROW()+Start.listina!$N$7,$D$2,1,1,"Centrum")))</f>
        <v>24</v>
      </c>
      <c r="E12" s="283" t="str">
        <f ca="1">IF(TYPE(VLOOKUP(C12,Centrum!$A$3:$C$130,3,0))&gt;3," - ",VLOOKUP(C12,Centrum!$A$3:$C$130,3,0))</f>
        <v>10 Petank Club Praha - Kašparová Barbora</v>
      </c>
      <c r="F12" s="283" t="str">
        <f ca="1">IF(TYPE(VLOOKUP(D12,Centrum!$A$3:$C$130,3,0))&gt;3," - ",VLOOKUP(D12,Centrum!$A$3:$C$130,3,0))</f>
        <v>24 JAPKO - Fukal Milan</v>
      </c>
      <c r="G12" s="449">
        <f>IF(ROW()-2&gt;Start.listina!$O$7,"",ROW()-2)</f>
        <v>10</v>
      </c>
      <c r="H12" s="279">
        <v>13</v>
      </c>
      <c r="I12" s="281">
        <v>9</v>
      </c>
      <c r="K12" s="282">
        <f t="shared" ca="1" si="0"/>
        <v>24</v>
      </c>
      <c r="L12" s="282">
        <f t="shared" ca="1" si="1"/>
        <v>10</v>
      </c>
      <c r="M12" s="282">
        <f t="shared" ca="1" si="2"/>
        <v>1</v>
      </c>
      <c r="N12" s="282">
        <f t="shared" ca="1" si="6"/>
        <v>4</v>
      </c>
      <c r="O12" s="282">
        <f t="shared" ca="1" si="3"/>
        <v>24</v>
      </c>
      <c r="P12" s="282">
        <f t="shared" ca="1" si="4"/>
        <v>0</v>
      </c>
      <c r="Q12" s="289">
        <f t="shared" ca="1" si="5"/>
        <v>-4</v>
      </c>
    </row>
    <row r="13" spans="3:35" ht="22.5" x14ac:dyDescent="0.25">
      <c r="C13" s="285">
        <f ca="1">IF(ROW()-2&gt;Start.listina!$N$7,"",INDIRECT(ADDRESS(ROW(),$D$2,1,1,"Centrum")))</f>
        <v>11</v>
      </c>
      <c r="D13" s="285">
        <f ca="1">IF(ROW()-2&gt;Start.listina!$O$7,"",INDIRECT(ADDRESS(ROW()+Start.listina!$N$7,$D$2,1,1,"Centrum")))</f>
        <v>25</v>
      </c>
      <c r="E13" s="283" t="str">
        <f ca="1">IF(TYPE(VLOOKUP(C13,Centrum!$A$3:$C$130,3,0))&gt;3," - ",VLOOKUP(C13,Centrum!$A$3:$C$130,3,0))</f>
        <v>11 PEK Stolín - Geisler Dan</v>
      </c>
      <c r="F13" s="283" t="str">
        <f ca="1">IF(TYPE(VLOOKUP(D13,Centrum!$A$3:$C$130,3,0))&gt;3," - ",VLOOKUP(D13,Centrum!$A$3:$C$130,3,0))</f>
        <v>25 SK Pétanque Řepy - Vodehnalová Jindra</v>
      </c>
      <c r="G13" s="449">
        <f>IF(ROW()-2&gt;Start.listina!$O$7,"",ROW()-2)</f>
        <v>11</v>
      </c>
      <c r="H13" s="279">
        <v>13</v>
      </c>
      <c r="I13" s="281">
        <v>0</v>
      </c>
      <c r="K13" s="282">
        <f t="shared" ca="1" si="0"/>
        <v>25</v>
      </c>
      <c r="L13" s="282">
        <f t="shared" ca="1" si="1"/>
        <v>11</v>
      </c>
      <c r="M13" s="282">
        <f t="shared" ca="1" si="2"/>
        <v>1</v>
      </c>
      <c r="N13" s="282">
        <f t="shared" ca="1" si="6"/>
        <v>13</v>
      </c>
      <c r="O13" s="282">
        <f t="shared" ca="1" si="3"/>
        <v>25</v>
      </c>
      <c r="P13" s="282">
        <f t="shared" ca="1" si="4"/>
        <v>0</v>
      </c>
      <c r="Q13" s="289">
        <f t="shared" ca="1" si="5"/>
        <v>-13</v>
      </c>
    </row>
    <row r="14" spans="3:35" ht="22.5" x14ac:dyDescent="0.25">
      <c r="C14" s="285">
        <f ca="1">IF(ROW()-2&gt;Start.listina!$N$7,"",INDIRECT(ADDRESS(ROW(),$D$2,1,1,"Centrum")))</f>
        <v>12</v>
      </c>
      <c r="D14" s="285">
        <f ca="1">IF(ROW()-2&gt;Start.listina!$O$7,"",INDIRECT(ADDRESS(ROW()+Start.listina!$N$7,$D$2,1,1,"Centrum")))</f>
        <v>26</v>
      </c>
      <c r="E14" s="283" t="str">
        <f ca="1">IF(TYPE(VLOOKUP(C14,Centrum!$A$3:$C$130,3,0))&gt;3," - ",VLOOKUP(C14,Centrum!$A$3:$C$130,3,0))</f>
        <v>12 SK Pétanque Řepy - Pastorek Jaroslav</v>
      </c>
      <c r="F14" s="283" t="str">
        <f ca="1">IF(TYPE(VLOOKUP(D14,Centrum!$A$3:$C$130,3,0))&gt;3," - ",VLOOKUP(D14,Centrum!$A$3:$C$130,3,0))</f>
        <v>26 SK Pétanque Řepy - Váňová Věra</v>
      </c>
      <c r="G14" s="449">
        <f>IF(ROW()-2&gt;Start.listina!$O$7,"",ROW()-2)</f>
        <v>12</v>
      </c>
      <c r="H14" s="279">
        <v>5</v>
      </c>
      <c r="I14" s="281">
        <v>11</v>
      </c>
      <c r="K14" s="282">
        <f t="shared" ca="1" si="0"/>
        <v>26</v>
      </c>
      <c r="L14" s="282">
        <f t="shared" ca="1" si="1"/>
        <v>12</v>
      </c>
      <c r="M14" s="282">
        <f t="shared" ca="1" si="2"/>
        <v>0</v>
      </c>
      <c r="N14" s="282">
        <f t="shared" ca="1" si="6"/>
        <v>-6</v>
      </c>
      <c r="O14" s="282">
        <f t="shared" ca="1" si="3"/>
        <v>26</v>
      </c>
      <c r="P14" s="282">
        <f t="shared" ca="1" si="4"/>
        <v>1</v>
      </c>
      <c r="Q14" s="289">
        <f t="shared" ca="1" si="5"/>
        <v>6</v>
      </c>
    </row>
    <row r="15" spans="3:35" ht="22.5" x14ac:dyDescent="0.25">
      <c r="C15" s="285">
        <f ca="1">IF(ROW()-2&gt;Start.listina!$N$7,"",INDIRECT(ADDRESS(ROW(),$D$2,1,1,"Centrum")))</f>
        <v>13</v>
      </c>
      <c r="D15" s="285">
        <f ca="1">IF(ROW()-2&gt;Start.listina!$O$7,"",INDIRECT(ADDRESS(ROW()+Start.listina!$N$7,$D$2,1,1,"Centrum")))</f>
        <v>27</v>
      </c>
      <c r="E15" s="283" t="str">
        <f ca="1">IF(TYPE(VLOOKUP(C15,Centrum!$A$3:$C$130,3,0))&gt;3," - ",VLOOKUP(C15,Centrum!$A$3:$C$130,3,0))</f>
        <v>13 SKP Kulová osma - Krejčín Leoš</v>
      </c>
      <c r="F15" s="283" t="str">
        <f ca="1">IF(TYPE(VLOOKUP(D15,Centrum!$A$3:$C$130,3,0))&gt;3," - ",VLOOKUP(D15,Centrum!$A$3:$C$130,3,0))</f>
        <v>27 SK Sahara Vědomice - Lapihuska Milan ml.</v>
      </c>
      <c r="G15" s="449">
        <f>IF(ROW()-2&gt;Start.listina!$O$7,"",ROW()-2)</f>
        <v>13</v>
      </c>
      <c r="H15" s="279">
        <v>13</v>
      </c>
      <c r="I15" s="281">
        <v>6</v>
      </c>
      <c r="K15" s="282">
        <f t="shared" ca="1" si="0"/>
        <v>27</v>
      </c>
      <c r="L15" s="282">
        <f t="shared" ca="1" si="1"/>
        <v>13</v>
      </c>
      <c r="M15" s="282">
        <f t="shared" ca="1" si="2"/>
        <v>1</v>
      </c>
      <c r="N15" s="282">
        <f t="shared" ca="1" si="6"/>
        <v>7</v>
      </c>
      <c r="O15" s="282">
        <f t="shared" ca="1" si="3"/>
        <v>27</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28</v>
      </c>
      <c r="E16" s="283" t="str">
        <f ca="1">IF(TYPE(VLOOKUP(C16,Centrum!$A$3:$C$130,3,0))&gt;3," - ",VLOOKUP(C16,Centrum!$A$3:$C$130,3,0))</f>
        <v>14 Sokol Kostomlaty - Vlach Jaromír</v>
      </c>
      <c r="F16" s="283" t="str">
        <f ca="1">IF(TYPE(VLOOKUP(D16,Centrum!$A$3:$C$130,3,0))&gt;3," - ",VLOOKUP(D16,Centrum!$A$3:$C$130,3,0))</f>
        <v xml:space="preserve">28   - Mária Jajcajová  </v>
      </c>
      <c r="G16" s="449">
        <f>IF(ROW()-2&gt;Start.listina!$O$7,"",ROW()-2)</f>
        <v>14</v>
      </c>
      <c r="H16" s="279">
        <v>10</v>
      </c>
      <c r="I16" s="281">
        <v>5</v>
      </c>
      <c r="K16" s="282">
        <f t="shared" ca="1" si="0"/>
        <v>28</v>
      </c>
      <c r="L16" s="282">
        <f t="shared" ca="1" si="1"/>
        <v>14</v>
      </c>
      <c r="M16" s="282">
        <f t="shared" ca="1" si="2"/>
        <v>1</v>
      </c>
      <c r="N16" s="282">
        <f t="shared" ca="1" si="6"/>
        <v>5</v>
      </c>
      <c r="O16" s="282">
        <f t="shared" ca="1" si="3"/>
        <v>28</v>
      </c>
      <c r="P16" s="282">
        <f t="shared" ca="1" si="4"/>
        <v>0</v>
      </c>
      <c r="Q16" s="289">
        <f t="shared" ca="1" si="5"/>
        <v>-5</v>
      </c>
    </row>
    <row r="17" spans="3:17" ht="22.5" x14ac:dyDescent="0.25">
      <c r="C17" s="285" t="str">
        <f ca="1">IF(ROW()-2&gt;Start.listina!$N$7,"",INDIRECT(ADDRESS(ROW(),$D$2,1,1,"Centrum")))</f>
        <v/>
      </c>
      <c r="D17" s="285">
        <f ca="1">IF(ROW()-2&gt;Start.listina!$O$7,"",INDIRECT(ADDRESS(ROW()+Start.listina!$N$7,$D$2,1,1,"Centrum")))</f>
        <v>29</v>
      </c>
      <c r="E17" s="283" t="str">
        <f ca="1">IF(TYPE(VLOOKUP(C17,Centrum!$A$3:$C$130,3,0))&gt;3," - ",VLOOKUP(C17,Centrum!$A$3:$C$130,3,0))</f>
        <v xml:space="preserve"> - </v>
      </c>
      <c r="F17" s="283" t="str">
        <f ca="1">IF(TYPE(VLOOKUP(D17,Centrum!$A$3:$C$130,3,0))&gt;3," - ",VLOOKUP(D17,Centrum!$A$3:$C$130,3,0))</f>
        <v xml:space="preserve">29   - Lukas Weber (Stahlball e.V.)  </v>
      </c>
      <c r="G17" s="449">
        <f>IF(ROW()-2&gt;Start.listina!$O$7,"",ROW()-2)</f>
        <v>15</v>
      </c>
      <c r="H17" s="279">
        <v>6</v>
      </c>
      <c r="I17" s="281">
        <v>13</v>
      </c>
      <c r="K17" s="282">
        <f t="shared" ca="1" si="0"/>
        <v>29</v>
      </c>
      <c r="L17" s="282" t="str">
        <f t="shared" ca="1" si="1"/>
        <v/>
      </c>
      <c r="M17" s="282">
        <f t="shared" ca="1" si="2"/>
        <v>0</v>
      </c>
      <c r="N17" s="282">
        <f t="shared" ca="1" si="6"/>
        <v>0</v>
      </c>
      <c r="O17" s="282">
        <f t="shared" ca="1" si="3"/>
        <v>29</v>
      </c>
      <c r="P17" s="282">
        <f t="shared" ca="1" si="4"/>
        <v>1</v>
      </c>
      <c r="Q17" s="289">
        <f t="shared" ca="1" si="5"/>
        <v>7</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T13" sqref="T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4. bitva o Terezín</v>
      </c>
      <c r="G1" s="1"/>
      <c r="H1" s="480" t="str">
        <f>Start.listina!$K$3</f>
        <v>21.11.2021</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11</v>
      </c>
      <c r="E3" s="283" t="str">
        <f ca="1">IF(TYPE(VLOOKUP(C3,Centrum!$A$3:$C$130,3,0))&gt;3," - ",VLOOKUP(C3,Centrum!$A$3:$C$130,3,0))</f>
        <v>1 PC Sokol Lipník - Froňková Blanka</v>
      </c>
      <c r="F3" s="283" t="str">
        <f ca="1">IF(TYPE(VLOOKUP(D3,Centrum!$A$3:$C$130,3,0))&gt;3," - ",VLOOKUP(D3,Centrum!$A$3:$C$130,3,0))</f>
        <v>11 PEK Stolín - Geisler Dan</v>
      </c>
      <c r="G3" s="449">
        <f>IF(ROW()-2&gt;Start.listina!$O$7,"",ROW()-2)</f>
        <v>1</v>
      </c>
      <c r="H3" s="279">
        <v>6</v>
      </c>
      <c r="I3" s="281">
        <v>13</v>
      </c>
      <c r="K3" s="282">
        <f t="shared" ref="K3:K65" ca="1" si="0">IF(TRIM($F3)="-","",$D3)</f>
        <v>11</v>
      </c>
      <c r="L3" s="282">
        <f t="shared" ref="L3:L65" ca="1" si="1">IF(TRIM($E3)="-","",$C3)</f>
        <v>1</v>
      </c>
      <c r="M3" s="282">
        <f t="shared" ref="M3:M65" ca="1" si="2">IF(AND(TRIM($E3)&lt;&gt;"-",$H3&gt;$I3),1,0)</f>
        <v>0</v>
      </c>
      <c r="N3" s="282">
        <f ca="1">IF(TRIM($E3)="-",0,$H3-$I3)</f>
        <v>-7</v>
      </c>
      <c r="O3" s="282">
        <f t="shared" ref="O3:O65" ca="1" si="3">IF(TRIM($F3)="-","",$D3)</f>
        <v>11</v>
      </c>
      <c r="P3" s="282">
        <f t="shared" ref="P3:P65" ca="1" si="4">IF(AND(TRIM($F3)&lt;&gt;"-",$I3&gt;$H3),1,0)</f>
        <v>1</v>
      </c>
      <c r="Q3" s="288">
        <f t="shared" ref="Q3:Q65" ca="1" si="5">IF(TRIM($F3)="-",0,$I3-$H3)</f>
        <v>7</v>
      </c>
    </row>
    <row r="4" spans="3:35" ht="22.5" x14ac:dyDescent="0.25">
      <c r="C4" s="285">
        <f ca="1">IF(ROW()-2&gt;Start.listina!$O$7,"",INDIRECT(ADDRESS(3+(ROW()-3)*2,$D$2,1,1,"Centrum")))</f>
        <v>13</v>
      </c>
      <c r="D4" s="285">
        <f ca="1">IF(ROW()-2&gt;Start.listina!$O$7,"",INDIRECT(ADDRESS(4+(ROW()-3)*2,$D$2,1,1,"Centrum")))</f>
        <v>26</v>
      </c>
      <c r="E4" s="283" t="str">
        <f ca="1">IF(TYPE(VLOOKUP(C4,Centrum!$A$3:$C$130,3,0))&gt;3," - ",VLOOKUP(C4,Centrum!$A$3:$C$130,3,0))</f>
        <v>13 SKP Kulová osma - Krejčín Leoš</v>
      </c>
      <c r="F4" s="283" t="str">
        <f ca="1">IF(TYPE(VLOOKUP(D4,Centrum!$A$3:$C$130,3,0))&gt;3," - ",VLOOKUP(D4,Centrum!$A$3:$C$130,3,0))</f>
        <v>26 SK Pétanque Řepy - Váňová Věra</v>
      </c>
      <c r="G4" s="449">
        <f>IF(ROW()-2&gt;Start.listina!$O$7,"",ROW()-2)</f>
        <v>2</v>
      </c>
      <c r="H4" s="279">
        <v>13</v>
      </c>
      <c r="I4" s="281">
        <v>8</v>
      </c>
      <c r="K4" s="282">
        <f t="shared" ca="1" si="0"/>
        <v>26</v>
      </c>
      <c r="L4" s="282">
        <f t="shared" ca="1" si="1"/>
        <v>13</v>
      </c>
      <c r="M4" s="282">
        <f t="shared" ca="1" si="2"/>
        <v>1</v>
      </c>
      <c r="N4" s="282">
        <f t="shared" ref="N4:N66" ca="1" si="6">IF(TRIM($E4)="-",0,$H4-$I4)</f>
        <v>5</v>
      </c>
      <c r="O4" s="282">
        <f t="shared" ca="1" si="3"/>
        <v>26</v>
      </c>
      <c r="P4" s="282">
        <f t="shared" ca="1" si="4"/>
        <v>0</v>
      </c>
      <c r="Q4" s="289">
        <f t="shared" ca="1" si="5"/>
        <v>-5</v>
      </c>
    </row>
    <row r="5" spans="3:35" ht="22.5" x14ac:dyDescent="0.25">
      <c r="C5" s="285">
        <f ca="1">IF(ROW()-2&gt;Start.listina!$O$7,"",INDIRECT(ADDRESS(3+(ROW()-3)*2,$D$2,1,1,"Centrum")))</f>
        <v>21</v>
      </c>
      <c r="D5" s="285">
        <f ca="1">IF(ROW()-2&gt;Start.listina!$O$7,"",INDIRECT(ADDRESS(4+(ROW()-3)*2,$D$2,1,1,"Centrum")))</f>
        <v>29</v>
      </c>
      <c r="E5" s="283" t="str">
        <f ca="1">IF(TYPE(VLOOKUP(C5,Centrum!$A$3:$C$130,3,0))&gt;3," - ",VLOOKUP(C5,Centrum!$A$3:$C$130,3,0))</f>
        <v>21 PEK Stolín - Jablonský Lukáš</v>
      </c>
      <c r="F5" s="283" t="str">
        <f ca="1">IF(TYPE(VLOOKUP(D5,Centrum!$A$3:$C$130,3,0))&gt;3," - ",VLOOKUP(D5,Centrum!$A$3:$C$130,3,0))</f>
        <v xml:space="preserve">29   - Lukas Weber (Stahlball e.V.)  </v>
      </c>
      <c r="G5" s="449">
        <f>IF(ROW()-2&gt;Start.listina!$O$7,"",ROW()-2)</f>
        <v>3</v>
      </c>
      <c r="H5" s="279">
        <v>2</v>
      </c>
      <c r="I5" s="281">
        <v>13</v>
      </c>
      <c r="K5" s="282">
        <f t="shared" ca="1" si="0"/>
        <v>29</v>
      </c>
      <c r="L5" s="282">
        <f t="shared" ca="1" si="1"/>
        <v>21</v>
      </c>
      <c r="M5" s="282">
        <f t="shared" ca="1" si="2"/>
        <v>0</v>
      </c>
      <c r="N5" s="282">
        <f t="shared" ca="1" si="6"/>
        <v>-11</v>
      </c>
      <c r="O5" s="282">
        <f t="shared" ca="1" si="3"/>
        <v>29</v>
      </c>
      <c r="P5" s="282">
        <f t="shared" ca="1" si="4"/>
        <v>1</v>
      </c>
      <c r="Q5" s="289">
        <f t="shared" ca="1" si="5"/>
        <v>11</v>
      </c>
    </row>
    <row r="6" spans="3:35" ht="22.5" x14ac:dyDescent="0.25">
      <c r="C6" s="285">
        <f ca="1">IF(ROW()-2&gt;Start.listina!$O$7,"",INDIRECT(ADDRESS(3+(ROW()-3)*2,$D$2,1,1,"Centrum")))</f>
        <v>6</v>
      </c>
      <c r="D6" s="285">
        <f ca="1">IF(ROW()-2&gt;Start.listina!$O$7,"",INDIRECT(ADDRESS(4+(ROW()-3)*2,$D$2,1,1,"Centrum")))</f>
        <v>14</v>
      </c>
      <c r="E6" s="283" t="str">
        <f ca="1">IF(TYPE(VLOOKUP(C6,Centrum!$A$3:$C$130,3,0))&gt;3," - ",VLOOKUP(C6,Centrum!$A$3:$C$130,3,0))</f>
        <v>6 SK Sahara Vědomice - Demčíková Jiřina</v>
      </c>
      <c r="F6" s="283" t="str">
        <f ca="1">IF(TYPE(VLOOKUP(D6,Centrum!$A$3:$C$130,3,0))&gt;3," - ",VLOOKUP(D6,Centrum!$A$3:$C$130,3,0))</f>
        <v>14 Sokol Kostomlaty - Vlach Jaromír</v>
      </c>
      <c r="G6" s="449">
        <f>IF(ROW()-2&gt;Start.listina!$O$7,"",ROW()-2)</f>
        <v>4</v>
      </c>
      <c r="H6" s="279">
        <v>8</v>
      </c>
      <c r="I6" s="281">
        <v>10</v>
      </c>
      <c r="K6" s="282">
        <f t="shared" ca="1" si="0"/>
        <v>14</v>
      </c>
      <c r="L6" s="282">
        <f t="shared" ca="1" si="1"/>
        <v>6</v>
      </c>
      <c r="M6" s="282">
        <f t="shared" ca="1" si="2"/>
        <v>0</v>
      </c>
      <c r="N6" s="282">
        <f t="shared" ca="1" si="6"/>
        <v>-2</v>
      </c>
      <c r="O6" s="282">
        <f t="shared" ca="1" si="3"/>
        <v>14</v>
      </c>
      <c r="P6" s="282">
        <f t="shared" ca="1" si="4"/>
        <v>1</v>
      </c>
      <c r="Q6" s="289">
        <f t="shared" ca="1" si="5"/>
        <v>2</v>
      </c>
    </row>
    <row r="7" spans="3:35" ht="22.5" x14ac:dyDescent="0.25">
      <c r="C7" s="285">
        <f ca="1">IF(ROW()-2&gt;Start.listina!$O$7,"",INDIRECT(ADDRESS(3+(ROW()-3)*2,$D$2,1,1,"Centrum")))</f>
        <v>18</v>
      </c>
      <c r="D7" s="285">
        <f ca="1">IF(ROW()-2&gt;Start.listina!$O$7,"",INDIRECT(ADDRESS(4+(ROW()-3)*2,$D$2,1,1,"Centrum")))</f>
        <v>9</v>
      </c>
      <c r="E7" s="283" t="str">
        <f ca="1">IF(TYPE(VLOOKUP(C7,Centrum!$A$3:$C$130,3,0))&gt;3," - ",VLOOKUP(C7,Centrum!$A$3:$C$130,3,0))</f>
        <v>18 PK Osika Plzeň - Valenz Jan</v>
      </c>
      <c r="F7" s="283" t="str">
        <f ca="1">IF(TYPE(VLOOKUP(D7,Centrum!$A$3:$C$130,3,0))&gt;3," - ",VLOOKUP(D7,Centrum!$A$3:$C$130,3,0))</f>
        <v>9 SKP Kulová osma - Chmelař Ivo</v>
      </c>
      <c r="G7" s="449">
        <f>IF(ROW()-2&gt;Start.listina!$O$7,"",ROW()-2)</f>
        <v>5</v>
      </c>
      <c r="H7" s="279">
        <v>13</v>
      </c>
      <c r="I7" s="281">
        <v>7</v>
      </c>
      <c r="K7" s="282">
        <f t="shared" ca="1" si="0"/>
        <v>9</v>
      </c>
      <c r="L7" s="282">
        <f t="shared" ca="1" si="1"/>
        <v>18</v>
      </c>
      <c r="M7" s="282">
        <f t="shared" ca="1" si="2"/>
        <v>1</v>
      </c>
      <c r="N7" s="282">
        <f t="shared" ca="1" si="6"/>
        <v>6</v>
      </c>
      <c r="O7" s="282">
        <f t="shared" ca="1" si="3"/>
        <v>9</v>
      </c>
      <c r="P7" s="282">
        <f t="shared" ca="1" si="4"/>
        <v>0</v>
      </c>
      <c r="Q7" s="289">
        <f t="shared" ca="1" si="5"/>
        <v>-6</v>
      </c>
    </row>
    <row r="8" spans="3:35" ht="22.5" x14ac:dyDescent="0.25">
      <c r="C8" s="285">
        <f ca="1">IF(ROW()-2&gt;Start.listina!$O$7,"",INDIRECT(ADDRESS(3+(ROW()-3)*2,$D$2,1,1,"Centrum")))</f>
        <v>3</v>
      </c>
      <c r="D8" s="285">
        <f ca="1">IF(ROW()-2&gt;Start.listina!$O$7,"",INDIRECT(ADDRESS(4+(ROW()-3)*2,$D$2,1,1,"Centrum")))</f>
        <v>5</v>
      </c>
      <c r="E8" s="283" t="str">
        <f ca="1">IF(TYPE(VLOOKUP(C8,Centrum!$A$3:$C$130,3,0))&gt;3," - ",VLOOKUP(C8,Centrum!$A$3:$C$130,3,0))</f>
        <v>3 PC Kolová - Kauca Jindřich</v>
      </c>
      <c r="F8" s="283" t="str">
        <f ca="1">IF(TYPE(VLOOKUP(D8,Centrum!$A$3:$C$130,3,0))&gt;3," - ",VLOOKUP(D8,Centrum!$A$3:$C$130,3,0))</f>
        <v>5 PC Sokol Lipník - Morávek Petr</v>
      </c>
      <c r="G8" s="449">
        <f>IF(ROW()-2&gt;Start.listina!$O$7,"",ROW()-2)</f>
        <v>6</v>
      </c>
      <c r="H8" s="279">
        <v>6</v>
      </c>
      <c r="I8" s="281">
        <v>13</v>
      </c>
      <c r="K8" s="282">
        <f t="shared" ca="1" si="0"/>
        <v>5</v>
      </c>
      <c r="L8" s="282">
        <f t="shared" ca="1" si="1"/>
        <v>3</v>
      </c>
      <c r="M8" s="282">
        <f t="shared" ca="1" si="2"/>
        <v>0</v>
      </c>
      <c r="N8" s="282">
        <f t="shared" ca="1" si="6"/>
        <v>-7</v>
      </c>
      <c r="O8" s="282">
        <f t="shared" ca="1" si="3"/>
        <v>5</v>
      </c>
      <c r="P8" s="282">
        <f t="shared" ca="1" si="4"/>
        <v>1</v>
      </c>
      <c r="Q8" s="289">
        <f t="shared" ca="1" si="5"/>
        <v>7</v>
      </c>
    </row>
    <row r="9" spans="3:35" ht="22.5" x14ac:dyDescent="0.25">
      <c r="C9" s="285">
        <f ca="1">IF(ROW()-2&gt;Start.listina!$O$7,"",INDIRECT(ADDRESS(3+(ROW()-3)*2,$D$2,1,1,"Centrum")))</f>
        <v>10</v>
      </c>
      <c r="D9" s="285">
        <f ca="1">IF(ROW()-2&gt;Start.listina!$O$7,"",INDIRECT(ADDRESS(4+(ROW()-3)*2,$D$2,1,1,"Centrum")))</f>
        <v>16</v>
      </c>
      <c r="E9" s="283" t="str">
        <f ca="1">IF(TYPE(VLOOKUP(C9,Centrum!$A$3:$C$130,3,0))&gt;3," - ",VLOOKUP(C9,Centrum!$A$3:$C$130,3,0))</f>
        <v>10 Petank Club Praha - Kašparová Barbora</v>
      </c>
      <c r="F9" s="283" t="str">
        <f ca="1">IF(TYPE(VLOOKUP(D9,Centrum!$A$3:$C$130,3,0))&gt;3," - ",VLOOKUP(D9,Centrum!$A$3:$C$130,3,0))</f>
        <v>16 PKT Velký Šanc - Semrád Oldřich</v>
      </c>
      <c r="G9" s="449">
        <f>IF(ROW()-2&gt;Start.listina!$O$7,"",ROW()-2)</f>
        <v>7</v>
      </c>
      <c r="H9" s="279">
        <v>9</v>
      </c>
      <c r="I9" s="281">
        <v>5</v>
      </c>
      <c r="K9" s="282">
        <f t="shared" ca="1" si="0"/>
        <v>16</v>
      </c>
      <c r="L9" s="282">
        <f t="shared" ca="1" si="1"/>
        <v>10</v>
      </c>
      <c r="M9" s="282">
        <f t="shared" ca="1" si="2"/>
        <v>1</v>
      </c>
      <c r="N9" s="282">
        <f t="shared" ca="1" si="6"/>
        <v>4</v>
      </c>
      <c r="O9" s="282">
        <f t="shared" ca="1" si="3"/>
        <v>16</v>
      </c>
      <c r="P9" s="282">
        <f t="shared" ca="1" si="4"/>
        <v>0</v>
      </c>
      <c r="Q9" s="289">
        <f t="shared" ca="1" si="5"/>
        <v>-4</v>
      </c>
    </row>
    <row r="10" spans="3:35" ht="22.5" x14ac:dyDescent="0.25">
      <c r="C10" s="285">
        <f ca="1">IF(ROW()-2&gt;Start.listina!$O$7,"",INDIRECT(ADDRESS(3+(ROW()-3)*2,$D$2,1,1,"Centrum")))</f>
        <v>8</v>
      </c>
      <c r="D10" s="285">
        <f ca="1">IF(ROW()-2&gt;Start.listina!$O$7,"",INDIRECT(ADDRESS(4+(ROW()-3)*2,$D$2,1,1,"Centrum")))</f>
        <v>27</v>
      </c>
      <c r="E10" s="283" t="str">
        <f ca="1">IF(TYPE(VLOOKUP(C10,Centrum!$A$3:$C$130,3,0))&gt;3," - ",VLOOKUP(C10,Centrum!$A$3:$C$130,3,0))</f>
        <v>8 Carreau Brno - Slobodová Veronika</v>
      </c>
      <c r="F10" s="283" t="str">
        <f ca="1">IF(TYPE(VLOOKUP(D10,Centrum!$A$3:$C$130,3,0))&gt;3," - ",VLOOKUP(D10,Centrum!$A$3:$C$130,3,0))</f>
        <v>27 SK Sahara Vědomice - Lapihuska Milan ml.</v>
      </c>
      <c r="G10" s="449">
        <f>IF(ROW()-2&gt;Start.listina!$O$7,"",ROW()-2)</f>
        <v>8</v>
      </c>
      <c r="H10" s="279">
        <v>13</v>
      </c>
      <c r="I10" s="281">
        <v>6</v>
      </c>
      <c r="K10" s="282">
        <f t="shared" ca="1" si="0"/>
        <v>27</v>
      </c>
      <c r="L10" s="282">
        <f t="shared" ca="1" si="1"/>
        <v>8</v>
      </c>
      <c r="M10" s="282">
        <f t="shared" ca="1" si="2"/>
        <v>1</v>
      </c>
      <c r="N10" s="282">
        <f t="shared" ca="1" si="6"/>
        <v>7</v>
      </c>
      <c r="O10" s="282">
        <f t="shared" ca="1" si="3"/>
        <v>27</v>
      </c>
      <c r="P10" s="282">
        <f t="shared" ca="1" si="4"/>
        <v>0</v>
      </c>
      <c r="Q10" s="289">
        <f t="shared" ca="1" si="5"/>
        <v>-7</v>
      </c>
    </row>
    <row r="11" spans="3:35" ht="22.5" x14ac:dyDescent="0.25">
      <c r="C11" s="285">
        <f ca="1">IF(ROW()-2&gt;Start.listina!$O$7,"",INDIRECT(ADDRESS(3+(ROW()-3)*2,$D$2,1,1,"Centrum")))</f>
        <v>25</v>
      </c>
      <c r="D11" s="285">
        <f ca="1">IF(ROW()-2&gt;Start.listina!$O$7,"",INDIRECT(ADDRESS(4+(ROW()-3)*2,$D$2,1,1,"Centrum")))</f>
        <v>24</v>
      </c>
      <c r="E11" s="283" t="str">
        <f ca="1">IF(TYPE(VLOOKUP(C11,Centrum!$A$3:$C$130,3,0))&gt;3," - ",VLOOKUP(C11,Centrum!$A$3:$C$130,3,0))</f>
        <v>25 SK Pétanque Řepy - Vodehnalová Jindra</v>
      </c>
      <c r="F11" s="283" t="str">
        <f ca="1">IF(TYPE(VLOOKUP(D11,Centrum!$A$3:$C$130,3,0))&gt;3," - ",VLOOKUP(D11,Centrum!$A$3:$C$130,3,0))</f>
        <v>24 JAPKO - Fukal Milan</v>
      </c>
      <c r="G11" s="449">
        <f>IF(ROW()-2&gt;Start.listina!$O$7,"",ROW()-2)</f>
        <v>9</v>
      </c>
      <c r="H11" s="279">
        <v>7</v>
      </c>
      <c r="I11" s="281">
        <v>13</v>
      </c>
      <c r="K11" s="282">
        <f t="shared" ca="1" si="0"/>
        <v>24</v>
      </c>
      <c r="L11" s="282">
        <f t="shared" ca="1" si="1"/>
        <v>25</v>
      </c>
      <c r="M11" s="282">
        <f t="shared" ca="1" si="2"/>
        <v>0</v>
      </c>
      <c r="N11" s="282">
        <f t="shared" ca="1" si="6"/>
        <v>-6</v>
      </c>
      <c r="O11" s="282">
        <f t="shared" ca="1" si="3"/>
        <v>24</v>
      </c>
      <c r="P11" s="282">
        <f t="shared" ca="1" si="4"/>
        <v>1</v>
      </c>
      <c r="Q11" s="289">
        <f t="shared" ca="1" si="5"/>
        <v>6</v>
      </c>
    </row>
    <row r="12" spans="3:35" ht="22.5" x14ac:dyDescent="0.25">
      <c r="C12" s="285">
        <f ca="1">IF(ROW()-2&gt;Start.listina!$O$7,"",INDIRECT(ADDRESS(3+(ROW()-3)*2,$D$2,1,1,"Centrum")))</f>
        <v>19</v>
      </c>
      <c r="D12" s="285">
        <f ca="1">IF(ROW()-2&gt;Start.listina!$O$7,"",INDIRECT(ADDRESS(4+(ROW()-3)*2,$D$2,1,1,"Centrum")))</f>
        <v>2</v>
      </c>
      <c r="E12" s="283" t="str">
        <f ca="1">IF(TYPE(VLOOKUP(C12,Centrum!$A$3:$C$130,3,0))&gt;3," - ",VLOOKUP(C12,Centrum!$A$3:$C$130,3,0))</f>
        <v>19 Petank Club Praha - Maňák Jan</v>
      </c>
      <c r="F12" s="283" t="str">
        <f ca="1">IF(TYPE(VLOOKUP(D12,Centrum!$A$3:$C$130,3,0))&gt;3," - ",VLOOKUP(D12,Centrum!$A$3:$C$130,3,0))</f>
        <v>2 Carreau Brno - Michálek Jan</v>
      </c>
      <c r="G12" s="449">
        <f>IF(ROW()-2&gt;Start.listina!$O$7,"",ROW()-2)</f>
        <v>10</v>
      </c>
      <c r="H12" s="279">
        <v>4</v>
      </c>
      <c r="I12" s="281">
        <v>13</v>
      </c>
      <c r="K12" s="282">
        <f t="shared" ca="1" si="0"/>
        <v>2</v>
      </c>
      <c r="L12" s="282">
        <f t="shared" ca="1" si="1"/>
        <v>19</v>
      </c>
      <c r="M12" s="282">
        <f t="shared" ca="1" si="2"/>
        <v>0</v>
      </c>
      <c r="N12" s="282">
        <f t="shared" ca="1" si="6"/>
        <v>-9</v>
      </c>
      <c r="O12" s="282">
        <f t="shared" ca="1" si="3"/>
        <v>2</v>
      </c>
      <c r="P12" s="282">
        <f t="shared" ca="1" si="4"/>
        <v>1</v>
      </c>
      <c r="Q12" s="289">
        <f t="shared" ca="1" si="5"/>
        <v>9</v>
      </c>
    </row>
    <row r="13" spans="3:35" ht="22.5" x14ac:dyDescent="0.25">
      <c r="C13" s="285">
        <f ca="1">IF(ROW()-2&gt;Start.listina!$O$7,"",INDIRECT(ADDRESS(3+(ROW()-3)*2,$D$2,1,1,"Centrum")))</f>
        <v>15</v>
      </c>
      <c r="D13" s="285">
        <f ca="1">IF(ROW()-2&gt;Start.listina!$O$7,"",INDIRECT(ADDRESS(4+(ROW()-3)*2,$D$2,1,1,"Centrum")))</f>
        <v>4</v>
      </c>
      <c r="E13" s="283" t="str">
        <f ca="1">IF(TYPE(VLOOKUP(C13,Centrum!$A$3:$C$130,3,0))&gt;3," - ",VLOOKUP(C13,Centrum!$A$3:$C$130,3,0))</f>
        <v>15 SK Sahara Vědomice - Přibyl Miloš</v>
      </c>
      <c r="F13" s="283" t="str">
        <f ca="1">IF(TYPE(VLOOKUP(D13,Centrum!$A$3:$C$130,3,0))&gt;3," - ",VLOOKUP(D13,Centrum!$A$3:$C$130,3,0))</f>
        <v>4 TOP - ORLOVÁ - Bačo David</v>
      </c>
      <c r="G13" s="449">
        <f>IF(ROW()-2&gt;Start.listina!$O$7,"",ROW()-2)</f>
        <v>11</v>
      </c>
      <c r="H13" s="279">
        <v>12</v>
      </c>
      <c r="I13" s="281">
        <v>9</v>
      </c>
      <c r="K13" s="282">
        <f t="shared" ca="1" si="0"/>
        <v>4</v>
      </c>
      <c r="L13" s="282">
        <f t="shared" ca="1" si="1"/>
        <v>15</v>
      </c>
      <c r="M13" s="282">
        <f t="shared" ca="1" si="2"/>
        <v>1</v>
      </c>
      <c r="N13" s="282">
        <f t="shared" ca="1" si="6"/>
        <v>3</v>
      </c>
      <c r="O13" s="282">
        <f t="shared" ca="1" si="3"/>
        <v>4</v>
      </c>
      <c r="P13" s="282">
        <f t="shared" ca="1" si="4"/>
        <v>0</v>
      </c>
      <c r="Q13" s="289">
        <f t="shared" ca="1" si="5"/>
        <v>-3</v>
      </c>
    </row>
    <row r="14" spans="3:35" ht="22.5" x14ac:dyDescent="0.25">
      <c r="C14" s="285">
        <f ca="1">IF(ROW()-2&gt;Start.listina!$O$7,"",INDIRECT(ADDRESS(3+(ROW()-3)*2,$D$2,1,1,"Centrum")))</f>
        <v>23</v>
      </c>
      <c r="D14" s="285">
        <f ca="1">IF(ROW()-2&gt;Start.listina!$O$7,"",INDIRECT(ADDRESS(4+(ROW()-3)*2,$D$2,1,1,"Centrum")))</f>
        <v>20</v>
      </c>
      <c r="E14" s="283" t="str">
        <f ca="1">IF(TYPE(VLOOKUP(C14,Centrum!$A$3:$C$130,3,0))&gt;3," - ",VLOOKUP(C14,Centrum!$A$3:$C$130,3,0))</f>
        <v>23 SK Sahara Vědomice - Piller Tomáš</v>
      </c>
      <c r="F14" s="283" t="str">
        <f ca="1">IF(TYPE(VLOOKUP(D14,Centrum!$A$3:$C$130,3,0))&gt;3," - ",VLOOKUP(D14,Centrum!$A$3:$C$130,3,0))</f>
        <v>20 PC Mimo Done - Zikmunda Martin</v>
      </c>
      <c r="G14" s="449">
        <f>IF(ROW()-2&gt;Start.listina!$O$7,"",ROW()-2)</f>
        <v>12</v>
      </c>
      <c r="H14" s="279">
        <v>5</v>
      </c>
      <c r="I14" s="281">
        <v>6</v>
      </c>
      <c r="K14" s="282">
        <f t="shared" ca="1" si="0"/>
        <v>20</v>
      </c>
      <c r="L14" s="282">
        <f t="shared" ca="1" si="1"/>
        <v>23</v>
      </c>
      <c r="M14" s="282">
        <f t="shared" ca="1" si="2"/>
        <v>0</v>
      </c>
      <c r="N14" s="282">
        <f t="shared" ca="1" si="6"/>
        <v>-1</v>
      </c>
      <c r="O14" s="282">
        <f t="shared" ca="1" si="3"/>
        <v>20</v>
      </c>
      <c r="P14" s="282">
        <f t="shared" ca="1" si="4"/>
        <v>1</v>
      </c>
      <c r="Q14" s="289">
        <f t="shared" ca="1" si="5"/>
        <v>1</v>
      </c>
    </row>
    <row r="15" spans="3:35" ht="22.5" x14ac:dyDescent="0.25">
      <c r="C15" s="285">
        <f ca="1">IF(ROW()-2&gt;Start.listina!$O$7,"",INDIRECT(ADDRESS(3+(ROW()-3)*2,$D$2,1,1,"Centrum")))</f>
        <v>28</v>
      </c>
      <c r="D15" s="285">
        <f ca="1">IF(ROW()-2&gt;Start.listina!$O$7,"",INDIRECT(ADDRESS(4+(ROW()-3)*2,$D$2,1,1,"Centrum")))</f>
        <v>12</v>
      </c>
      <c r="E15" s="283" t="str">
        <f ca="1">IF(TYPE(VLOOKUP(C15,Centrum!$A$3:$C$130,3,0))&gt;3," - ",VLOOKUP(C15,Centrum!$A$3:$C$130,3,0))</f>
        <v xml:space="preserve">28   - Mária Jajcajová  </v>
      </c>
      <c r="F15" s="283" t="str">
        <f ca="1">IF(TYPE(VLOOKUP(D15,Centrum!$A$3:$C$130,3,0))&gt;3," - ",VLOOKUP(D15,Centrum!$A$3:$C$130,3,0))</f>
        <v>12 SK Pétanque Řepy - Pastorek Jaroslav</v>
      </c>
      <c r="G15" s="449">
        <f>IF(ROW()-2&gt;Start.listina!$O$7,"",ROW()-2)</f>
        <v>13</v>
      </c>
      <c r="H15" s="279">
        <v>5</v>
      </c>
      <c r="I15" s="281">
        <v>6</v>
      </c>
      <c r="K15" s="282">
        <f t="shared" ca="1" si="0"/>
        <v>12</v>
      </c>
      <c r="L15" s="282">
        <f t="shared" ca="1" si="1"/>
        <v>28</v>
      </c>
      <c r="M15" s="282">
        <f t="shared" ca="1" si="2"/>
        <v>0</v>
      </c>
      <c r="N15" s="282">
        <f t="shared" ca="1" si="6"/>
        <v>-1</v>
      </c>
      <c r="O15" s="282">
        <f t="shared" ca="1" si="3"/>
        <v>12</v>
      </c>
      <c r="P15" s="282">
        <f t="shared" ca="1" si="4"/>
        <v>1</v>
      </c>
      <c r="Q15" s="289">
        <f t="shared" ca="1" si="5"/>
        <v>1</v>
      </c>
    </row>
    <row r="16" spans="3:35" ht="22.5" x14ac:dyDescent="0.25">
      <c r="C16" s="285">
        <f ca="1">IF(ROW()-2&gt;Start.listina!$O$7,"",INDIRECT(ADDRESS(3+(ROW()-3)*2,$D$2,1,1,"Centrum")))</f>
        <v>22</v>
      </c>
      <c r="D16" s="285">
        <f ca="1">IF(ROW()-2&gt;Start.listina!$O$7,"",INDIRECT(ADDRESS(4+(ROW()-3)*2,$D$2,1,1,"Centrum")))</f>
        <v>17</v>
      </c>
      <c r="E16" s="283" t="str">
        <f ca="1">IF(TYPE(VLOOKUP(C16,Centrum!$A$3:$C$130,3,0))&gt;3," - ",VLOOKUP(C16,Centrum!$A$3:$C$130,3,0))</f>
        <v>22 PC Mimo Done - Kára Jan</v>
      </c>
      <c r="F16" s="283" t="str">
        <f ca="1">IF(TYPE(VLOOKUP(D16,Centrum!$A$3:$C$130,3,0))&gt;3," - ",VLOOKUP(D16,Centrum!$A$3:$C$130,3,0))</f>
        <v xml:space="preserve">17   - Mariana Semeniv  </v>
      </c>
      <c r="G16" s="449">
        <f>IF(ROW()-2&gt;Start.listina!$O$7,"",ROW()-2)</f>
        <v>14</v>
      </c>
      <c r="H16" s="279">
        <v>12</v>
      </c>
      <c r="I16" s="281">
        <v>11</v>
      </c>
      <c r="K16" s="282">
        <f t="shared" ca="1" si="0"/>
        <v>17</v>
      </c>
      <c r="L16" s="282">
        <f t="shared" ca="1" si="1"/>
        <v>22</v>
      </c>
      <c r="M16" s="282">
        <f t="shared" ca="1" si="2"/>
        <v>1</v>
      </c>
      <c r="N16" s="282">
        <f t="shared" ca="1" si="6"/>
        <v>1</v>
      </c>
      <c r="O16" s="282">
        <f t="shared" ca="1" si="3"/>
        <v>17</v>
      </c>
      <c r="P16" s="282">
        <f t="shared" ca="1" si="4"/>
        <v>0</v>
      </c>
      <c r="Q16" s="289">
        <f t="shared" ca="1" si="5"/>
        <v>-1</v>
      </c>
    </row>
    <row r="17" spans="3:17" ht="22.5" x14ac:dyDescent="0.25">
      <c r="C17" s="285">
        <f ca="1">IF(ROW()-2&gt;Start.listina!$O$7,"",INDIRECT(ADDRESS(3+(ROW()-3)*2,$D$2,1,1,"Centrum")))</f>
        <v>7</v>
      </c>
      <c r="D17" s="285" t="str">
        <f ca="1">IF(ROW()-2&gt;Start.listina!$O$7,"",INDIRECT(ADDRESS(4+(ROW()-3)*2,$D$2,1,1,"Centrum")))</f>
        <v/>
      </c>
      <c r="E17" s="283" t="str">
        <f ca="1">IF(TYPE(VLOOKUP(C17,Centrum!$A$3:$C$130,3,0))&gt;3," - ",VLOOKUP(C17,Centrum!$A$3:$C$130,3,0))</f>
        <v>7 SK Sahara Vědomice - Horáčková Simona</v>
      </c>
      <c r="F17" s="283" t="str">
        <f ca="1">IF(TYPE(VLOOKUP(D17,Centrum!$A$3:$C$130,3,0))&gt;3," - ",VLOOKUP(D17,Centrum!$A$3:$C$130,3,0))</f>
        <v xml:space="preserve"> - </v>
      </c>
      <c r="G17" s="449">
        <f>IF(ROW()-2&gt;Start.listina!$O$7,"",ROW()-2)</f>
        <v>15</v>
      </c>
      <c r="H17" s="279">
        <v>13</v>
      </c>
      <c r="I17" s="281">
        <v>6</v>
      </c>
      <c r="K17" s="282" t="str">
        <f t="shared" ca="1" si="0"/>
        <v/>
      </c>
      <c r="L17" s="282">
        <f t="shared" ca="1" si="1"/>
        <v>7</v>
      </c>
      <c r="M17" s="282">
        <f t="shared" ca="1" si="2"/>
        <v>1</v>
      </c>
      <c r="N17" s="282">
        <f t="shared" ca="1" si="6"/>
        <v>7</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R17" sqref="R16:R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4. bitva o Terezín</v>
      </c>
      <c r="G1" s="1"/>
      <c r="H1" s="480" t="str">
        <f>Start.listina!$K$3</f>
        <v>21.11.2021</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14</v>
      </c>
      <c r="D3" s="285">
        <f ca="1">IF(ROW()-2&gt;Start.listina!$O$7,"",INDIRECT(ADDRESS(4+(ROW()-3)*2,$D$2,1,1,"Centrum")))</f>
        <v>18</v>
      </c>
      <c r="E3" s="283" t="str">
        <f ca="1">IF(TYPE(VLOOKUP(C3,Centrum!$A$3:$C$130,3,0))&gt;3," - ",VLOOKUP(C3,Centrum!$A$3:$C$130,3,0))</f>
        <v>14 Sokol Kostomlaty - Vlach Jaromír</v>
      </c>
      <c r="F3" s="283" t="str">
        <f ca="1">IF(TYPE(VLOOKUP(D3,Centrum!$A$3:$C$130,3,0))&gt;3," - ",VLOOKUP(D3,Centrum!$A$3:$C$130,3,0))</f>
        <v>18 PK Osika Plzeň - Valenz Jan</v>
      </c>
      <c r="G3" s="449">
        <f>IF(ROW()-2&gt;Start.listina!$O$7,"",ROW()-2)</f>
        <v>1</v>
      </c>
      <c r="H3" s="279">
        <v>5</v>
      </c>
      <c r="I3" s="281">
        <v>12</v>
      </c>
      <c r="K3" s="282">
        <f t="shared" ref="K3:K65" ca="1" si="0">IF(TRIM($F3)="-","",$D3)</f>
        <v>18</v>
      </c>
      <c r="L3" s="282">
        <f t="shared" ref="L3:L65" ca="1" si="1">IF(TRIM($E3)="-","",$C3)</f>
        <v>14</v>
      </c>
      <c r="M3" s="282">
        <f t="shared" ref="M3:M65" ca="1" si="2">IF(AND(TRIM($E3)&lt;&gt;"-",$H3&gt;$I3),1,0)</f>
        <v>0</v>
      </c>
      <c r="N3" s="282">
        <f ca="1">IF(TRIM($E3)="-",0,$H3-$I3)</f>
        <v>-7</v>
      </c>
      <c r="O3" s="282">
        <f t="shared" ref="O3:O65" ca="1" si="3">IF(TRIM($F3)="-","",$D3)</f>
        <v>18</v>
      </c>
      <c r="P3" s="282">
        <f t="shared" ref="P3:P65" ca="1" si="4">IF(AND(TRIM($F3)&lt;&gt;"-",$I3&gt;$H3),1,0)</f>
        <v>1</v>
      </c>
      <c r="Q3" s="288">
        <f t="shared" ref="Q3:Q65" ca="1" si="5">IF(TRIM($F3)="-",0,$I3-$H3)</f>
        <v>7</v>
      </c>
    </row>
    <row r="4" spans="3:35" ht="22.5" x14ac:dyDescent="0.25">
      <c r="C4" s="285">
        <f ca="1">IF(ROW()-2&gt;Start.listina!$O$7,"",INDIRECT(ADDRESS(3+(ROW()-3)*2,$D$2,1,1,"Centrum")))</f>
        <v>8</v>
      </c>
      <c r="D4" s="285">
        <f ca="1">IF(ROW()-2&gt;Start.listina!$O$7,"",INDIRECT(ADDRESS(4+(ROW()-3)*2,$D$2,1,1,"Centrum")))</f>
        <v>29</v>
      </c>
      <c r="E4" s="283" t="str">
        <f ca="1">IF(TYPE(VLOOKUP(C4,Centrum!$A$3:$C$130,3,0))&gt;3," - ",VLOOKUP(C4,Centrum!$A$3:$C$130,3,0))</f>
        <v>8 Carreau Brno - Slobodová Veronika</v>
      </c>
      <c r="F4" s="283" t="str">
        <f ca="1">IF(TYPE(VLOOKUP(D4,Centrum!$A$3:$C$130,3,0))&gt;3," - ",VLOOKUP(D4,Centrum!$A$3:$C$130,3,0))</f>
        <v xml:space="preserve">29   - Lukas Weber (Stahlball e.V.)  </v>
      </c>
      <c r="G4" s="449">
        <f>IF(ROW()-2&gt;Start.listina!$O$7,"",ROW()-2)</f>
        <v>2</v>
      </c>
      <c r="H4" s="279">
        <v>9</v>
      </c>
      <c r="I4" s="281">
        <v>10</v>
      </c>
      <c r="K4" s="282">
        <f t="shared" ca="1" si="0"/>
        <v>29</v>
      </c>
      <c r="L4" s="282">
        <f t="shared" ca="1" si="1"/>
        <v>8</v>
      </c>
      <c r="M4" s="282">
        <f t="shared" ca="1" si="2"/>
        <v>0</v>
      </c>
      <c r="N4" s="282">
        <f t="shared" ref="N4:N66" ca="1" si="6">IF(TRIM($E4)="-",0,$H4-$I4)</f>
        <v>-1</v>
      </c>
      <c r="O4" s="282">
        <f t="shared" ca="1" si="3"/>
        <v>29</v>
      </c>
      <c r="P4" s="282">
        <f t="shared" ca="1" si="4"/>
        <v>1</v>
      </c>
      <c r="Q4" s="289">
        <f t="shared" ca="1" si="5"/>
        <v>1</v>
      </c>
    </row>
    <row r="5" spans="3:35" ht="22.5" x14ac:dyDescent="0.25">
      <c r="C5" s="285">
        <f ca="1">IF(ROW()-2&gt;Start.listina!$O$7,"",INDIRECT(ADDRESS(3+(ROW()-3)*2,$D$2,1,1,"Centrum")))</f>
        <v>11</v>
      </c>
      <c r="D5" s="285">
        <f ca="1">IF(ROW()-2&gt;Start.listina!$O$7,"",INDIRECT(ADDRESS(4+(ROW()-3)*2,$D$2,1,1,"Centrum")))</f>
        <v>10</v>
      </c>
      <c r="E5" s="283" t="str">
        <f ca="1">IF(TYPE(VLOOKUP(C5,Centrum!$A$3:$C$130,3,0))&gt;3," - ",VLOOKUP(C5,Centrum!$A$3:$C$130,3,0))</f>
        <v>11 PEK Stolín - Geisler Dan</v>
      </c>
      <c r="F5" s="283" t="str">
        <f ca="1">IF(TYPE(VLOOKUP(D5,Centrum!$A$3:$C$130,3,0))&gt;3," - ",VLOOKUP(D5,Centrum!$A$3:$C$130,3,0))</f>
        <v>10 Petank Club Praha - Kašparová Barbora</v>
      </c>
      <c r="G5" s="449">
        <f>IF(ROW()-2&gt;Start.listina!$O$7,"",ROW()-2)</f>
        <v>3</v>
      </c>
      <c r="H5" s="279">
        <v>13</v>
      </c>
      <c r="I5" s="281">
        <v>8</v>
      </c>
      <c r="K5" s="282">
        <f t="shared" ca="1" si="0"/>
        <v>10</v>
      </c>
      <c r="L5" s="282">
        <f t="shared" ca="1" si="1"/>
        <v>11</v>
      </c>
      <c r="M5" s="282">
        <f t="shared" ca="1" si="2"/>
        <v>1</v>
      </c>
      <c r="N5" s="282">
        <f t="shared" ca="1" si="6"/>
        <v>5</v>
      </c>
      <c r="O5" s="282">
        <f t="shared" ca="1" si="3"/>
        <v>10</v>
      </c>
      <c r="P5" s="282">
        <f t="shared" ca="1" si="4"/>
        <v>0</v>
      </c>
      <c r="Q5" s="289">
        <f t="shared" ca="1" si="5"/>
        <v>-5</v>
      </c>
    </row>
    <row r="6" spans="3:35" ht="22.5" x14ac:dyDescent="0.25">
      <c r="C6" s="285">
        <f ca="1">IF(ROW()-2&gt;Start.listina!$O$7,"",INDIRECT(ADDRESS(3+(ROW()-3)*2,$D$2,1,1,"Centrum")))</f>
        <v>5</v>
      </c>
      <c r="D6" s="285">
        <f ca="1">IF(ROW()-2&gt;Start.listina!$O$7,"",INDIRECT(ADDRESS(4+(ROW()-3)*2,$D$2,1,1,"Centrum")))</f>
        <v>13</v>
      </c>
      <c r="E6" s="283" t="str">
        <f ca="1">IF(TYPE(VLOOKUP(C6,Centrum!$A$3:$C$130,3,0))&gt;3," - ",VLOOKUP(C6,Centrum!$A$3:$C$130,3,0))</f>
        <v>5 PC Sokol Lipník - Morávek Petr</v>
      </c>
      <c r="F6" s="283" t="str">
        <f ca="1">IF(TYPE(VLOOKUP(D6,Centrum!$A$3:$C$130,3,0))&gt;3," - ",VLOOKUP(D6,Centrum!$A$3:$C$130,3,0))</f>
        <v>13 SKP Kulová osma - Krejčín Leoš</v>
      </c>
      <c r="G6" s="449">
        <f>IF(ROW()-2&gt;Start.listina!$O$7,"",ROW()-2)</f>
        <v>4</v>
      </c>
      <c r="H6" s="279">
        <v>3</v>
      </c>
      <c r="I6" s="281">
        <v>7</v>
      </c>
      <c r="K6" s="282">
        <f t="shared" ca="1" si="0"/>
        <v>13</v>
      </c>
      <c r="L6" s="282">
        <f t="shared" ca="1" si="1"/>
        <v>5</v>
      </c>
      <c r="M6" s="282">
        <f t="shared" ca="1" si="2"/>
        <v>0</v>
      </c>
      <c r="N6" s="282">
        <f t="shared" ca="1" si="6"/>
        <v>-4</v>
      </c>
      <c r="O6" s="282">
        <f t="shared" ca="1" si="3"/>
        <v>13</v>
      </c>
      <c r="P6" s="282">
        <f t="shared" ca="1" si="4"/>
        <v>1</v>
      </c>
      <c r="Q6" s="289">
        <f t="shared" ca="1" si="5"/>
        <v>4</v>
      </c>
    </row>
    <row r="7" spans="3:35" ht="22.5" x14ac:dyDescent="0.25">
      <c r="C7" s="285">
        <f ca="1">IF(ROW()-2&gt;Start.listina!$O$7,"",INDIRECT(ADDRESS(3+(ROW()-3)*2,$D$2,1,1,"Centrum")))</f>
        <v>21</v>
      </c>
      <c r="D7" s="285">
        <f ca="1">IF(ROW()-2&gt;Start.listina!$O$7,"",INDIRECT(ADDRESS(4+(ROW()-3)*2,$D$2,1,1,"Centrum")))</f>
        <v>22</v>
      </c>
      <c r="E7" s="283" t="str">
        <f ca="1">IF(TYPE(VLOOKUP(C7,Centrum!$A$3:$C$130,3,0))&gt;3," - ",VLOOKUP(C7,Centrum!$A$3:$C$130,3,0))</f>
        <v>21 PEK Stolín - Jablonský Lukáš</v>
      </c>
      <c r="F7" s="283" t="str">
        <f ca="1">IF(TYPE(VLOOKUP(D7,Centrum!$A$3:$C$130,3,0))&gt;3," - ",VLOOKUP(D7,Centrum!$A$3:$C$130,3,0))</f>
        <v>22 PC Mimo Done - Kára Jan</v>
      </c>
      <c r="G7" s="449">
        <f>IF(ROW()-2&gt;Start.listina!$O$7,"",ROW()-2)</f>
        <v>5</v>
      </c>
      <c r="H7" s="279">
        <v>10</v>
      </c>
      <c r="I7" s="281">
        <v>6</v>
      </c>
      <c r="K7" s="282">
        <f t="shared" ca="1" si="0"/>
        <v>22</v>
      </c>
      <c r="L7" s="282">
        <f t="shared" ca="1" si="1"/>
        <v>21</v>
      </c>
      <c r="M7" s="282">
        <f t="shared" ca="1" si="2"/>
        <v>1</v>
      </c>
      <c r="N7" s="282">
        <f t="shared" ca="1" si="6"/>
        <v>4</v>
      </c>
      <c r="O7" s="282">
        <f t="shared" ca="1" si="3"/>
        <v>22</v>
      </c>
      <c r="P7" s="282">
        <f t="shared" ca="1" si="4"/>
        <v>0</v>
      </c>
      <c r="Q7" s="289">
        <f t="shared" ca="1" si="5"/>
        <v>-4</v>
      </c>
    </row>
    <row r="8" spans="3:35" ht="22.5" x14ac:dyDescent="0.25">
      <c r="C8" s="285">
        <f ca="1">IF(ROW()-2&gt;Start.listina!$O$7,"",INDIRECT(ADDRESS(3+(ROW()-3)*2,$D$2,1,1,"Centrum")))</f>
        <v>16</v>
      </c>
      <c r="D8" s="285">
        <f ca="1">IF(ROW()-2&gt;Start.listina!$O$7,"",INDIRECT(ADDRESS(4+(ROW()-3)*2,$D$2,1,1,"Centrum")))</f>
        <v>1</v>
      </c>
      <c r="E8" s="283" t="str">
        <f ca="1">IF(TYPE(VLOOKUP(C8,Centrum!$A$3:$C$130,3,0))&gt;3," - ",VLOOKUP(C8,Centrum!$A$3:$C$130,3,0))</f>
        <v>16 PKT Velký Šanc - Semrád Oldřich</v>
      </c>
      <c r="F8" s="283" t="str">
        <f ca="1">IF(TYPE(VLOOKUP(D8,Centrum!$A$3:$C$130,3,0))&gt;3," - ",VLOOKUP(D8,Centrum!$A$3:$C$130,3,0))</f>
        <v>1 PC Sokol Lipník - Froňková Blanka</v>
      </c>
      <c r="G8" s="449">
        <f>IF(ROW()-2&gt;Start.listina!$O$7,"",ROW()-2)</f>
        <v>6</v>
      </c>
      <c r="H8" s="279">
        <v>5</v>
      </c>
      <c r="I8" s="281">
        <v>12</v>
      </c>
      <c r="K8" s="282">
        <f t="shared" ca="1" si="0"/>
        <v>1</v>
      </c>
      <c r="L8" s="282">
        <f t="shared" ca="1" si="1"/>
        <v>16</v>
      </c>
      <c r="M8" s="282">
        <f t="shared" ca="1" si="2"/>
        <v>0</v>
      </c>
      <c r="N8" s="282">
        <f t="shared" ca="1" si="6"/>
        <v>-7</v>
      </c>
      <c r="O8" s="282">
        <f t="shared" ca="1" si="3"/>
        <v>1</v>
      </c>
      <c r="P8" s="282">
        <f t="shared" ca="1" si="4"/>
        <v>1</v>
      </c>
      <c r="Q8" s="289">
        <f t="shared" ca="1" si="5"/>
        <v>7</v>
      </c>
    </row>
    <row r="9" spans="3:35" ht="22.5" x14ac:dyDescent="0.25">
      <c r="C9" s="285">
        <f ca="1">IF(ROW()-2&gt;Start.listina!$O$7,"",INDIRECT(ADDRESS(3+(ROW()-3)*2,$D$2,1,1,"Centrum")))</f>
        <v>9</v>
      </c>
      <c r="D9" s="285">
        <f ca="1">IF(ROW()-2&gt;Start.listina!$O$7,"",INDIRECT(ADDRESS(4+(ROW()-3)*2,$D$2,1,1,"Centrum")))</f>
        <v>24</v>
      </c>
      <c r="E9" s="283" t="str">
        <f ca="1">IF(TYPE(VLOOKUP(C9,Centrum!$A$3:$C$130,3,0))&gt;3," - ",VLOOKUP(C9,Centrum!$A$3:$C$130,3,0))</f>
        <v>9 SKP Kulová osma - Chmelař Ivo</v>
      </c>
      <c r="F9" s="283" t="str">
        <f ca="1">IF(TYPE(VLOOKUP(D9,Centrum!$A$3:$C$130,3,0))&gt;3," - ",VLOOKUP(D9,Centrum!$A$3:$C$130,3,0))</f>
        <v>24 JAPKO - Fukal Milan</v>
      </c>
      <c r="G9" s="449">
        <f>IF(ROW()-2&gt;Start.listina!$O$7,"",ROW()-2)</f>
        <v>7</v>
      </c>
      <c r="H9" s="279">
        <v>8</v>
      </c>
      <c r="I9" s="281">
        <v>9</v>
      </c>
      <c r="K9" s="282">
        <f t="shared" ca="1" si="0"/>
        <v>24</v>
      </c>
      <c r="L9" s="282">
        <f t="shared" ca="1" si="1"/>
        <v>9</v>
      </c>
      <c r="M9" s="282">
        <f t="shared" ca="1" si="2"/>
        <v>0</v>
      </c>
      <c r="N9" s="282">
        <f t="shared" ca="1" si="6"/>
        <v>-1</v>
      </c>
      <c r="O9" s="282">
        <f t="shared" ca="1" si="3"/>
        <v>24</v>
      </c>
      <c r="P9" s="282">
        <f t="shared" ca="1" si="4"/>
        <v>1</v>
      </c>
      <c r="Q9" s="289">
        <f t="shared" ca="1" si="5"/>
        <v>1</v>
      </c>
    </row>
    <row r="10" spans="3:35" ht="22.5" x14ac:dyDescent="0.25">
      <c r="C10" s="285">
        <f ca="1">IF(ROW()-2&gt;Start.listina!$O$7,"",INDIRECT(ADDRESS(3+(ROW()-3)*2,$D$2,1,1,"Centrum")))</f>
        <v>2</v>
      </c>
      <c r="D10" s="285">
        <f ca="1">IF(ROW()-2&gt;Start.listina!$O$7,"",INDIRECT(ADDRESS(4+(ROW()-3)*2,$D$2,1,1,"Centrum")))</f>
        <v>6</v>
      </c>
      <c r="E10" s="283" t="str">
        <f ca="1">IF(TYPE(VLOOKUP(C10,Centrum!$A$3:$C$130,3,0))&gt;3," - ",VLOOKUP(C10,Centrum!$A$3:$C$130,3,0))</f>
        <v>2 Carreau Brno - Michálek Jan</v>
      </c>
      <c r="F10" s="283" t="str">
        <f ca="1">IF(TYPE(VLOOKUP(D10,Centrum!$A$3:$C$130,3,0))&gt;3," - ",VLOOKUP(D10,Centrum!$A$3:$C$130,3,0))</f>
        <v>6 SK Sahara Vědomice - Demčíková Jiřina</v>
      </c>
      <c r="G10" s="449">
        <f>IF(ROW()-2&gt;Start.listina!$O$7,"",ROW()-2)</f>
        <v>8</v>
      </c>
      <c r="H10" s="279">
        <v>12</v>
      </c>
      <c r="I10" s="281">
        <v>7</v>
      </c>
      <c r="K10" s="282">
        <f t="shared" ca="1" si="0"/>
        <v>6</v>
      </c>
      <c r="L10" s="282">
        <f t="shared" ca="1" si="1"/>
        <v>2</v>
      </c>
      <c r="M10" s="282">
        <f t="shared" ca="1" si="2"/>
        <v>1</v>
      </c>
      <c r="N10" s="282">
        <f t="shared" ca="1" si="6"/>
        <v>5</v>
      </c>
      <c r="O10" s="282">
        <f t="shared" ca="1" si="3"/>
        <v>6</v>
      </c>
      <c r="P10" s="282">
        <f t="shared" ca="1" si="4"/>
        <v>0</v>
      </c>
      <c r="Q10" s="289">
        <f t="shared" ca="1" si="5"/>
        <v>-5</v>
      </c>
    </row>
    <row r="11" spans="3:35" ht="22.5" x14ac:dyDescent="0.25">
      <c r="C11" s="285">
        <f ca="1">IF(ROW()-2&gt;Start.listina!$O$7,"",INDIRECT(ADDRESS(3+(ROW()-3)*2,$D$2,1,1,"Centrum")))</f>
        <v>7</v>
      </c>
      <c r="D11" s="285">
        <f ca="1">IF(ROW()-2&gt;Start.listina!$O$7,"",INDIRECT(ADDRESS(4+(ROW()-3)*2,$D$2,1,1,"Centrum")))</f>
        <v>3</v>
      </c>
      <c r="E11" s="283" t="str">
        <f ca="1">IF(TYPE(VLOOKUP(C11,Centrum!$A$3:$C$130,3,0))&gt;3," - ",VLOOKUP(C11,Centrum!$A$3:$C$130,3,0))</f>
        <v>7 SK Sahara Vědomice - Horáčková Simona</v>
      </c>
      <c r="F11" s="283" t="str">
        <f ca="1">IF(TYPE(VLOOKUP(D11,Centrum!$A$3:$C$130,3,0))&gt;3," - ",VLOOKUP(D11,Centrum!$A$3:$C$130,3,0))</f>
        <v>3 PC Kolová - Kauca Jindřich</v>
      </c>
      <c r="G11" s="449">
        <f>IF(ROW()-2&gt;Start.listina!$O$7,"",ROW()-2)</f>
        <v>9</v>
      </c>
      <c r="H11" s="279">
        <v>7</v>
      </c>
      <c r="I11" s="281">
        <v>13</v>
      </c>
      <c r="K11" s="282">
        <f t="shared" ca="1" si="0"/>
        <v>3</v>
      </c>
      <c r="L11" s="282">
        <f t="shared" ca="1" si="1"/>
        <v>7</v>
      </c>
      <c r="M11" s="282">
        <f t="shared" ca="1" si="2"/>
        <v>0</v>
      </c>
      <c r="N11" s="282">
        <f t="shared" ca="1" si="6"/>
        <v>-6</v>
      </c>
      <c r="O11" s="282">
        <f t="shared" ca="1" si="3"/>
        <v>3</v>
      </c>
      <c r="P11" s="282">
        <f t="shared" ca="1" si="4"/>
        <v>1</v>
      </c>
      <c r="Q11" s="289">
        <f t="shared" ca="1" si="5"/>
        <v>6</v>
      </c>
    </row>
    <row r="12" spans="3:35" ht="22.5" x14ac:dyDescent="0.25">
      <c r="C12" s="285">
        <f ca="1">IF(ROW()-2&gt;Start.listina!$O$7,"",INDIRECT(ADDRESS(3+(ROW()-3)*2,$D$2,1,1,"Centrum")))</f>
        <v>12</v>
      </c>
      <c r="D12" s="285">
        <f ca="1">IF(ROW()-2&gt;Start.listina!$O$7,"",INDIRECT(ADDRESS(4+(ROW()-3)*2,$D$2,1,1,"Centrum")))</f>
        <v>15</v>
      </c>
      <c r="E12" s="283" t="str">
        <f ca="1">IF(TYPE(VLOOKUP(C12,Centrum!$A$3:$C$130,3,0))&gt;3," - ",VLOOKUP(C12,Centrum!$A$3:$C$130,3,0))</f>
        <v>12 SK Pétanque Řepy - Pastorek Jaroslav</v>
      </c>
      <c r="F12" s="283" t="str">
        <f ca="1">IF(TYPE(VLOOKUP(D12,Centrum!$A$3:$C$130,3,0))&gt;3," - ",VLOOKUP(D12,Centrum!$A$3:$C$130,3,0))</f>
        <v>15 SK Sahara Vědomice - Přibyl Miloš</v>
      </c>
      <c r="G12" s="449">
        <f>IF(ROW()-2&gt;Start.listina!$O$7,"",ROW()-2)</f>
        <v>10</v>
      </c>
      <c r="H12" s="279">
        <v>5</v>
      </c>
      <c r="I12" s="281">
        <v>13</v>
      </c>
      <c r="K12" s="282">
        <f t="shared" ca="1" si="0"/>
        <v>15</v>
      </c>
      <c r="L12" s="282">
        <f t="shared" ca="1" si="1"/>
        <v>12</v>
      </c>
      <c r="M12" s="282">
        <f t="shared" ca="1" si="2"/>
        <v>0</v>
      </c>
      <c r="N12" s="282">
        <f t="shared" ca="1" si="6"/>
        <v>-8</v>
      </c>
      <c r="O12" s="282">
        <f t="shared" ca="1" si="3"/>
        <v>15</v>
      </c>
      <c r="P12" s="282">
        <f t="shared" ca="1" si="4"/>
        <v>1</v>
      </c>
      <c r="Q12" s="289">
        <f t="shared" ca="1" si="5"/>
        <v>8</v>
      </c>
    </row>
    <row r="13" spans="3:35" ht="22.5" x14ac:dyDescent="0.25">
      <c r="C13" s="285">
        <f ca="1">IF(ROW()-2&gt;Start.listina!$O$7,"",INDIRECT(ADDRESS(3+(ROW()-3)*2,$D$2,1,1,"Centrum")))</f>
        <v>20</v>
      </c>
      <c r="D13" s="285">
        <f ca="1">IF(ROW()-2&gt;Start.listina!$O$7,"",INDIRECT(ADDRESS(4+(ROW()-3)*2,$D$2,1,1,"Centrum")))</f>
        <v>26</v>
      </c>
      <c r="E13" s="283" t="str">
        <f ca="1">IF(TYPE(VLOOKUP(C13,Centrum!$A$3:$C$130,3,0))&gt;3," - ",VLOOKUP(C13,Centrum!$A$3:$C$130,3,0))</f>
        <v>20 PC Mimo Done - Zikmunda Martin</v>
      </c>
      <c r="F13" s="283" t="str">
        <f ca="1">IF(TYPE(VLOOKUP(D13,Centrum!$A$3:$C$130,3,0))&gt;3," - ",VLOOKUP(D13,Centrum!$A$3:$C$130,3,0))</f>
        <v>26 SK Pétanque Řepy - Váňová Věra</v>
      </c>
      <c r="G13" s="449">
        <f>IF(ROW()-2&gt;Start.listina!$O$7,"",ROW()-2)</f>
        <v>11</v>
      </c>
      <c r="H13" s="279">
        <v>4</v>
      </c>
      <c r="I13" s="281">
        <v>13</v>
      </c>
      <c r="K13" s="282">
        <f t="shared" ca="1" si="0"/>
        <v>26</v>
      </c>
      <c r="L13" s="282">
        <f t="shared" ca="1" si="1"/>
        <v>20</v>
      </c>
      <c r="M13" s="282">
        <f t="shared" ca="1" si="2"/>
        <v>0</v>
      </c>
      <c r="N13" s="282">
        <f t="shared" ca="1" si="6"/>
        <v>-9</v>
      </c>
      <c r="O13" s="282">
        <f t="shared" ca="1" si="3"/>
        <v>26</v>
      </c>
      <c r="P13" s="282">
        <f t="shared" ca="1" si="4"/>
        <v>1</v>
      </c>
      <c r="Q13" s="289">
        <f t="shared" ca="1" si="5"/>
        <v>9</v>
      </c>
    </row>
    <row r="14" spans="3:35" ht="22.5" x14ac:dyDescent="0.25">
      <c r="C14" s="285">
        <f ca="1">IF(ROW()-2&gt;Start.listina!$O$7,"",INDIRECT(ADDRESS(3+(ROW()-3)*2,$D$2,1,1,"Centrum")))</f>
        <v>17</v>
      </c>
      <c r="D14" s="285">
        <f ca="1">IF(ROW()-2&gt;Start.listina!$O$7,"",INDIRECT(ADDRESS(4+(ROW()-3)*2,$D$2,1,1,"Centrum")))</f>
        <v>25</v>
      </c>
      <c r="E14" s="283" t="str">
        <f ca="1">IF(TYPE(VLOOKUP(C14,Centrum!$A$3:$C$130,3,0))&gt;3," - ",VLOOKUP(C14,Centrum!$A$3:$C$130,3,0))</f>
        <v xml:space="preserve">17   - Mariana Semeniv  </v>
      </c>
      <c r="F14" s="283" t="str">
        <f ca="1">IF(TYPE(VLOOKUP(D14,Centrum!$A$3:$C$130,3,0))&gt;3," - ",VLOOKUP(D14,Centrum!$A$3:$C$130,3,0))</f>
        <v>25 SK Pétanque Řepy - Vodehnalová Jindra</v>
      </c>
      <c r="G14" s="449">
        <f>IF(ROW()-2&gt;Start.listina!$O$7,"",ROW()-2)</f>
        <v>12</v>
      </c>
      <c r="H14" s="279">
        <v>7</v>
      </c>
      <c r="I14" s="281">
        <v>8</v>
      </c>
      <c r="K14" s="282">
        <f t="shared" ca="1" si="0"/>
        <v>25</v>
      </c>
      <c r="L14" s="282">
        <f t="shared" ca="1" si="1"/>
        <v>17</v>
      </c>
      <c r="M14" s="282">
        <f t="shared" ca="1" si="2"/>
        <v>0</v>
      </c>
      <c r="N14" s="282">
        <f t="shared" ca="1" si="6"/>
        <v>-1</v>
      </c>
      <c r="O14" s="282">
        <f t="shared" ca="1" si="3"/>
        <v>25</v>
      </c>
      <c r="P14" s="282">
        <f t="shared" ca="1" si="4"/>
        <v>1</v>
      </c>
      <c r="Q14" s="289">
        <f t="shared" ca="1" si="5"/>
        <v>1</v>
      </c>
    </row>
    <row r="15" spans="3:35" ht="22.5" x14ac:dyDescent="0.25">
      <c r="C15" s="285">
        <f ca="1">IF(ROW()-2&gt;Start.listina!$O$7,"",INDIRECT(ADDRESS(3+(ROW()-3)*2,$D$2,1,1,"Centrum")))</f>
        <v>27</v>
      </c>
      <c r="D15" s="285">
        <f ca="1">IF(ROW()-2&gt;Start.listina!$O$7,"",INDIRECT(ADDRESS(4+(ROW()-3)*2,$D$2,1,1,"Centrum")))</f>
        <v>23</v>
      </c>
      <c r="E15" s="283" t="str">
        <f ca="1">IF(TYPE(VLOOKUP(C15,Centrum!$A$3:$C$130,3,0))&gt;3," - ",VLOOKUP(C15,Centrum!$A$3:$C$130,3,0))</f>
        <v>27 SK Sahara Vědomice - Lapihuska Milan ml.</v>
      </c>
      <c r="F15" s="283" t="str">
        <f ca="1">IF(TYPE(VLOOKUP(D15,Centrum!$A$3:$C$130,3,0))&gt;3," - ",VLOOKUP(D15,Centrum!$A$3:$C$130,3,0))</f>
        <v>23 SK Sahara Vědomice - Piller Tomáš</v>
      </c>
      <c r="G15" s="449">
        <f>IF(ROW()-2&gt;Start.listina!$O$7,"",ROW()-2)</f>
        <v>13</v>
      </c>
      <c r="H15" s="279">
        <v>13</v>
      </c>
      <c r="I15" s="281">
        <v>5</v>
      </c>
      <c r="K15" s="282">
        <f t="shared" ca="1" si="0"/>
        <v>23</v>
      </c>
      <c r="L15" s="282">
        <f t="shared" ca="1" si="1"/>
        <v>27</v>
      </c>
      <c r="M15" s="282">
        <f t="shared" ca="1" si="2"/>
        <v>1</v>
      </c>
      <c r="N15" s="282">
        <f t="shared" ca="1" si="6"/>
        <v>8</v>
      </c>
      <c r="O15" s="282">
        <f t="shared" ca="1" si="3"/>
        <v>23</v>
      </c>
      <c r="P15" s="282">
        <f t="shared" ca="1" si="4"/>
        <v>0</v>
      </c>
      <c r="Q15" s="289">
        <f t="shared" ca="1" si="5"/>
        <v>-8</v>
      </c>
    </row>
    <row r="16" spans="3:35" ht="22.5" x14ac:dyDescent="0.25">
      <c r="C16" s="285">
        <f ca="1">IF(ROW()-2&gt;Start.listina!$O$7,"",INDIRECT(ADDRESS(3+(ROW()-3)*2,$D$2,1,1,"Centrum")))</f>
        <v>19</v>
      </c>
      <c r="D16" s="285">
        <f ca="1">IF(ROW()-2&gt;Start.listina!$O$7,"",INDIRECT(ADDRESS(4+(ROW()-3)*2,$D$2,1,1,"Centrum")))</f>
        <v>4</v>
      </c>
      <c r="E16" s="283" t="str">
        <f ca="1">IF(TYPE(VLOOKUP(C16,Centrum!$A$3:$C$130,3,0))&gt;3," - ",VLOOKUP(C16,Centrum!$A$3:$C$130,3,0))</f>
        <v>19 Petank Club Praha - Maňák Jan</v>
      </c>
      <c r="F16" s="283" t="str">
        <f ca="1">IF(TYPE(VLOOKUP(D16,Centrum!$A$3:$C$130,3,0))&gt;3," - ",VLOOKUP(D16,Centrum!$A$3:$C$130,3,0))</f>
        <v>4 TOP - ORLOVÁ - Bačo David</v>
      </c>
      <c r="G16" s="449">
        <f>IF(ROW()-2&gt;Start.listina!$O$7,"",ROW()-2)</f>
        <v>14</v>
      </c>
      <c r="H16" s="279">
        <v>12</v>
      </c>
      <c r="I16" s="281">
        <v>13</v>
      </c>
      <c r="K16" s="282">
        <f t="shared" ca="1" si="0"/>
        <v>4</v>
      </c>
      <c r="L16" s="282">
        <f t="shared" ca="1" si="1"/>
        <v>19</v>
      </c>
      <c r="M16" s="282">
        <f t="shared" ca="1" si="2"/>
        <v>0</v>
      </c>
      <c r="N16" s="282">
        <f t="shared" ca="1" si="6"/>
        <v>-1</v>
      </c>
      <c r="O16" s="282">
        <f t="shared" ca="1" si="3"/>
        <v>4</v>
      </c>
      <c r="P16" s="282">
        <f t="shared" ca="1" si="4"/>
        <v>1</v>
      </c>
      <c r="Q16" s="289">
        <f t="shared" ca="1" si="5"/>
        <v>1</v>
      </c>
    </row>
    <row r="17" spans="3:17" ht="22.5" x14ac:dyDescent="0.25">
      <c r="C17" s="285">
        <f ca="1">IF(ROW()-2&gt;Start.listina!$O$7,"",INDIRECT(ADDRESS(3+(ROW()-3)*2,$D$2,1,1,"Centrum")))</f>
        <v>28</v>
      </c>
      <c r="D17" s="285" t="str">
        <f ca="1">IF(ROW()-2&gt;Start.listina!$O$7,"",INDIRECT(ADDRESS(4+(ROW()-3)*2,$D$2,1,1,"Centrum")))</f>
        <v/>
      </c>
      <c r="E17" s="283" t="str">
        <f ca="1">IF(TYPE(VLOOKUP(C17,Centrum!$A$3:$C$130,3,0))&gt;3," - ",VLOOKUP(C17,Centrum!$A$3:$C$130,3,0))</f>
        <v xml:space="preserve">28   - Mária Jajcajová  </v>
      </c>
      <c r="F17" s="283" t="str">
        <f ca="1">IF(TYPE(VLOOKUP(D17,Centrum!$A$3:$C$130,3,0))&gt;3," - ",VLOOKUP(D17,Centrum!$A$3:$C$130,3,0))</f>
        <v xml:space="preserve"> - </v>
      </c>
      <c r="G17" s="449">
        <f>IF(ROW()-2&gt;Start.listina!$O$7,"",ROW()-2)</f>
        <v>15</v>
      </c>
      <c r="H17" s="279">
        <v>13</v>
      </c>
      <c r="I17" s="281">
        <v>6</v>
      </c>
      <c r="K17" s="282" t="str">
        <f t="shared" ca="1" si="0"/>
        <v/>
      </c>
      <c r="L17" s="282">
        <f t="shared" ca="1" si="1"/>
        <v>28</v>
      </c>
      <c r="M17" s="282">
        <f t="shared" ca="1" si="2"/>
        <v>1</v>
      </c>
      <c r="N17" s="282">
        <f t="shared" ca="1" si="6"/>
        <v>7</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9" sqref="H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4. bitva o Terezín</v>
      </c>
      <c r="G1" s="1"/>
      <c r="H1" s="480" t="str">
        <f>Start.listina!$K$3</f>
        <v>21.11.2021</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18</v>
      </c>
      <c r="D3" s="285">
        <f ca="1">IF(ROW()-2&gt;Start.listina!$O$7,"",INDIRECT(ADDRESS(4+(ROW()-3)*2,$D$2,1,1,"Centrum")))</f>
        <v>29</v>
      </c>
      <c r="E3" s="283" t="str">
        <f ca="1">IF(TYPE(VLOOKUP(C3,Centrum!$A$3:$C$130,3,0))&gt;3," - ",VLOOKUP(C3,Centrum!$A$3:$C$130,3,0))</f>
        <v>18 PK Osika Plzeň - Valenz Jan</v>
      </c>
      <c r="F3" s="283" t="str">
        <f ca="1">IF(TYPE(VLOOKUP(D3,Centrum!$A$3:$C$130,3,0))&gt;3," - ",VLOOKUP(D3,Centrum!$A$3:$C$130,3,0))</f>
        <v xml:space="preserve">29   - Lukas Weber (Stahlball e.V.)  </v>
      </c>
      <c r="G3" s="449">
        <f>IF(ROW()-2&gt;Start.listina!$O$7,"",ROW()-2)</f>
        <v>1</v>
      </c>
      <c r="H3" s="279">
        <v>5</v>
      </c>
      <c r="I3" s="281">
        <v>7</v>
      </c>
      <c r="K3" s="282">
        <f t="shared" ref="K3:K65" ca="1" si="0">IF(TRIM($F3)="-","",$D3)</f>
        <v>29</v>
      </c>
      <c r="L3" s="282">
        <f t="shared" ref="L3:L65" ca="1" si="1">IF(TRIM($E3)="-","",$C3)</f>
        <v>18</v>
      </c>
      <c r="M3" s="282">
        <f t="shared" ref="M3:M65" ca="1" si="2">IF(AND(TRIM($E3)&lt;&gt;"-",$H3&gt;$I3),1,0)</f>
        <v>0</v>
      </c>
      <c r="N3" s="282">
        <f ca="1">IF(TRIM($E3)="-",0,$H3-$I3)</f>
        <v>-2</v>
      </c>
      <c r="O3" s="282">
        <f t="shared" ref="O3:O65" ca="1" si="3">IF(TRIM($F3)="-","",$D3)</f>
        <v>29</v>
      </c>
      <c r="P3" s="282">
        <f t="shared" ref="P3:P65" ca="1" si="4">IF(AND(TRIM($F3)&lt;&gt;"-",$I3&gt;$H3),1,0)</f>
        <v>1</v>
      </c>
      <c r="Q3" s="288">
        <f t="shared" ref="Q3:Q65" ca="1" si="5">IF(TRIM($F3)="-",0,$I3-$H3)</f>
        <v>2</v>
      </c>
    </row>
    <row r="4" spans="3:35" ht="22.5" x14ac:dyDescent="0.25">
      <c r="C4" s="285">
        <f ca="1">IF(ROW()-2&gt;Start.listina!$O$7,"",INDIRECT(ADDRESS(3+(ROW()-3)*2,$D$2,1,1,"Centrum")))</f>
        <v>13</v>
      </c>
      <c r="D4" s="285">
        <f ca="1">IF(ROW()-2&gt;Start.listina!$O$7,"",INDIRECT(ADDRESS(4+(ROW()-3)*2,$D$2,1,1,"Centrum")))</f>
        <v>11</v>
      </c>
      <c r="E4" s="283" t="str">
        <f ca="1">IF(TYPE(VLOOKUP(C4,Centrum!$A$3:$C$130,3,0))&gt;3," - ",VLOOKUP(C4,Centrum!$A$3:$C$130,3,0))</f>
        <v>13 SKP Kulová osma - Krejčín Leoš</v>
      </c>
      <c r="F4" s="283" t="str">
        <f ca="1">IF(TYPE(VLOOKUP(D4,Centrum!$A$3:$C$130,3,0))&gt;3," - ",VLOOKUP(D4,Centrum!$A$3:$C$130,3,0))</f>
        <v>11 PEK Stolín - Geisler Dan</v>
      </c>
      <c r="G4" s="449">
        <f>IF(ROW()-2&gt;Start.listina!$O$7,"",ROW()-2)</f>
        <v>2</v>
      </c>
      <c r="H4" s="279">
        <v>6</v>
      </c>
      <c r="I4" s="281">
        <v>11</v>
      </c>
      <c r="K4" s="282">
        <f t="shared" ca="1" si="0"/>
        <v>11</v>
      </c>
      <c r="L4" s="282">
        <f t="shared" ca="1" si="1"/>
        <v>13</v>
      </c>
      <c r="M4" s="282">
        <f t="shared" ca="1" si="2"/>
        <v>0</v>
      </c>
      <c r="N4" s="282">
        <f t="shared" ref="N4:N66" ca="1" si="6">IF(TRIM($E4)="-",0,$H4-$I4)</f>
        <v>-5</v>
      </c>
      <c r="O4" s="282">
        <f t="shared" ca="1" si="3"/>
        <v>11</v>
      </c>
      <c r="P4" s="282">
        <f t="shared" ca="1" si="4"/>
        <v>1</v>
      </c>
      <c r="Q4" s="289">
        <f t="shared" ca="1" si="5"/>
        <v>5</v>
      </c>
    </row>
    <row r="5" spans="3:35" ht="22.5" x14ac:dyDescent="0.25">
      <c r="C5" s="285">
        <f ca="1">IF(ROW()-2&gt;Start.listina!$O$7,"",INDIRECT(ADDRESS(3+(ROW()-3)*2,$D$2,1,1,"Centrum")))</f>
        <v>24</v>
      </c>
      <c r="D5" s="285">
        <f ca="1">IF(ROW()-2&gt;Start.listina!$O$7,"",INDIRECT(ADDRESS(4+(ROW()-3)*2,$D$2,1,1,"Centrum")))</f>
        <v>21</v>
      </c>
      <c r="E5" s="283" t="str">
        <f ca="1">IF(TYPE(VLOOKUP(C5,Centrum!$A$3:$C$130,3,0))&gt;3," - ",VLOOKUP(C5,Centrum!$A$3:$C$130,3,0))</f>
        <v>24 JAPKO - Fukal Milan</v>
      </c>
      <c r="F5" s="283" t="str">
        <f ca="1">IF(TYPE(VLOOKUP(D5,Centrum!$A$3:$C$130,3,0))&gt;3," - ",VLOOKUP(D5,Centrum!$A$3:$C$130,3,0))</f>
        <v>21 PEK Stolín - Jablonský Lukáš</v>
      </c>
      <c r="G5" s="449">
        <f>IF(ROW()-2&gt;Start.listina!$O$7,"",ROW()-2)</f>
        <v>3</v>
      </c>
      <c r="H5" s="279">
        <v>6</v>
      </c>
      <c r="I5" s="281">
        <v>10</v>
      </c>
      <c r="K5" s="282">
        <f t="shared" ca="1" si="0"/>
        <v>21</v>
      </c>
      <c r="L5" s="282">
        <f t="shared" ca="1" si="1"/>
        <v>24</v>
      </c>
      <c r="M5" s="282">
        <f t="shared" ca="1" si="2"/>
        <v>0</v>
      </c>
      <c r="N5" s="282">
        <f t="shared" ca="1" si="6"/>
        <v>-4</v>
      </c>
      <c r="O5" s="282">
        <f t="shared" ca="1" si="3"/>
        <v>21</v>
      </c>
      <c r="P5" s="282">
        <f t="shared" ca="1" si="4"/>
        <v>1</v>
      </c>
      <c r="Q5" s="289">
        <f t="shared" ca="1" si="5"/>
        <v>4</v>
      </c>
    </row>
    <row r="6" spans="3:35" ht="22.5" x14ac:dyDescent="0.25">
      <c r="C6" s="285">
        <f ca="1">IF(ROW()-2&gt;Start.listina!$O$7,"",INDIRECT(ADDRESS(3+(ROW()-3)*2,$D$2,1,1,"Centrum")))</f>
        <v>5</v>
      </c>
      <c r="D6" s="285">
        <f ca="1">IF(ROW()-2&gt;Start.listina!$O$7,"",INDIRECT(ADDRESS(4+(ROW()-3)*2,$D$2,1,1,"Centrum")))</f>
        <v>15</v>
      </c>
      <c r="E6" s="283" t="str">
        <f ca="1">IF(TYPE(VLOOKUP(C6,Centrum!$A$3:$C$130,3,0))&gt;3," - ",VLOOKUP(C6,Centrum!$A$3:$C$130,3,0))</f>
        <v>5 PC Sokol Lipník - Morávek Petr</v>
      </c>
      <c r="F6" s="283" t="str">
        <f ca="1">IF(TYPE(VLOOKUP(D6,Centrum!$A$3:$C$130,3,0))&gt;3," - ",VLOOKUP(D6,Centrum!$A$3:$C$130,3,0))</f>
        <v>15 SK Sahara Vědomice - Přibyl Miloš</v>
      </c>
      <c r="G6" s="449">
        <f>IF(ROW()-2&gt;Start.listina!$O$7,"",ROW()-2)</f>
        <v>4</v>
      </c>
      <c r="H6" s="279">
        <v>8</v>
      </c>
      <c r="I6" s="281">
        <v>10</v>
      </c>
      <c r="K6" s="282">
        <f t="shared" ca="1" si="0"/>
        <v>15</v>
      </c>
      <c r="L6" s="282">
        <f t="shared" ca="1" si="1"/>
        <v>5</v>
      </c>
      <c r="M6" s="282">
        <f t="shared" ca="1" si="2"/>
        <v>0</v>
      </c>
      <c r="N6" s="282">
        <f t="shared" ca="1" si="6"/>
        <v>-2</v>
      </c>
      <c r="O6" s="282">
        <f t="shared" ca="1" si="3"/>
        <v>15</v>
      </c>
      <c r="P6" s="282">
        <f t="shared" ca="1" si="4"/>
        <v>1</v>
      </c>
      <c r="Q6" s="289">
        <f t="shared" ca="1" si="5"/>
        <v>2</v>
      </c>
    </row>
    <row r="7" spans="3:35" ht="22.5" x14ac:dyDescent="0.25">
      <c r="C7" s="285">
        <f ca="1">IF(ROW()-2&gt;Start.listina!$O$7,"",INDIRECT(ADDRESS(3+(ROW()-3)*2,$D$2,1,1,"Centrum")))</f>
        <v>8</v>
      </c>
      <c r="D7" s="285">
        <f ca="1">IF(ROW()-2&gt;Start.listina!$O$7,"",INDIRECT(ADDRESS(4+(ROW()-3)*2,$D$2,1,1,"Centrum")))</f>
        <v>1</v>
      </c>
      <c r="E7" s="283" t="str">
        <f ca="1">IF(TYPE(VLOOKUP(C7,Centrum!$A$3:$C$130,3,0))&gt;3," - ",VLOOKUP(C7,Centrum!$A$3:$C$130,3,0))</f>
        <v>8 Carreau Brno - Slobodová Veronika</v>
      </c>
      <c r="F7" s="283" t="str">
        <f ca="1">IF(TYPE(VLOOKUP(D7,Centrum!$A$3:$C$130,3,0))&gt;3," - ",VLOOKUP(D7,Centrum!$A$3:$C$130,3,0))</f>
        <v>1 PC Sokol Lipník - Froňková Blanka</v>
      </c>
      <c r="G7" s="449">
        <f>IF(ROW()-2&gt;Start.listina!$O$7,"",ROW()-2)</f>
        <v>5</v>
      </c>
      <c r="H7" s="279">
        <v>9</v>
      </c>
      <c r="I7" s="281">
        <v>11</v>
      </c>
      <c r="K7" s="282">
        <f t="shared" ca="1" si="0"/>
        <v>1</v>
      </c>
      <c r="L7" s="282">
        <f t="shared" ca="1" si="1"/>
        <v>8</v>
      </c>
      <c r="M7" s="282">
        <f t="shared" ca="1" si="2"/>
        <v>0</v>
      </c>
      <c r="N7" s="282">
        <f t="shared" ca="1" si="6"/>
        <v>-2</v>
      </c>
      <c r="O7" s="282">
        <f t="shared" ca="1" si="3"/>
        <v>1</v>
      </c>
      <c r="P7" s="282">
        <f t="shared" ca="1" si="4"/>
        <v>1</v>
      </c>
      <c r="Q7" s="289">
        <f t="shared" ca="1" si="5"/>
        <v>2</v>
      </c>
    </row>
    <row r="8" spans="3:35" ht="22.5" x14ac:dyDescent="0.25">
      <c r="C8" s="285">
        <f ca="1">IF(ROW()-2&gt;Start.listina!$O$7,"",INDIRECT(ADDRESS(3+(ROW()-3)*2,$D$2,1,1,"Centrum")))</f>
        <v>2</v>
      </c>
      <c r="D8" s="285">
        <f ca="1">IF(ROW()-2&gt;Start.listina!$O$7,"",INDIRECT(ADDRESS(4+(ROW()-3)*2,$D$2,1,1,"Centrum")))</f>
        <v>10</v>
      </c>
      <c r="E8" s="283" t="str">
        <f ca="1">IF(TYPE(VLOOKUP(C8,Centrum!$A$3:$C$130,3,0))&gt;3," - ",VLOOKUP(C8,Centrum!$A$3:$C$130,3,0))</f>
        <v>2 Carreau Brno - Michálek Jan</v>
      </c>
      <c r="F8" s="283" t="str">
        <f ca="1">IF(TYPE(VLOOKUP(D8,Centrum!$A$3:$C$130,3,0))&gt;3," - ",VLOOKUP(D8,Centrum!$A$3:$C$130,3,0))</f>
        <v>10 Petank Club Praha - Kašparová Barbora</v>
      </c>
      <c r="G8" s="449">
        <f>IF(ROW()-2&gt;Start.listina!$O$7,"",ROW()-2)</f>
        <v>6</v>
      </c>
      <c r="H8" s="279">
        <v>13</v>
      </c>
      <c r="I8" s="281">
        <v>2</v>
      </c>
      <c r="K8" s="282">
        <f t="shared" ca="1" si="0"/>
        <v>10</v>
      </c>
      <c r="L8" s="282">
        <f t="shared" ca="1" si="1"/>
        <v>2</v>
      </c>
      <c r="M8" s="282">
        <f t="shared" ca="1" si="2"/>
        <v>1</v>
      </c>
      <c r="N8" s="282">
        <f t="shared" ca="1" si="6"/>
        <v>11</v>
      </c>
      <c r="O8" s="282">
        <f t="shared" ca="1" si="3"/>
        <v>10</v>
      </c>
      <c r="P8" s="282">
        <f t="shared" ca="1" si="4"/>
        <v>0</v>
      </c>
      <c r="Q8" s="289">
        <f t="shared" ca="1" si="5"/>
        <v>-11</v>
      </c>
    </row>
    <row r="9" spans="3:35" ht="22.5" x14ac:dyDescent="0.25">
      <c r="C9" s="285">
        <f ca="1">IF(ROW()-2&gt;Start.listina!$O$7,"",INDIRECT(ADDRESS(3+(ROW()-3)*2,$D$2,1,1,"Centrum")))</f>
        <v>3</v>
      </c>
      <c r="D9" s="285">
        <f ca="1">IF(ROW()-2&gt;Start.listina!$O$7,"",INDIRECT(ADDRESS(4+(ROW()-3)*2,$D$2,1,1,"Centrum")))</f>
        <v>26</v>
      </c>
      <c r="E9" s="283" t="str">
        <f ca="1">IF(TYPE(VLOOKUP(C9,Centrum!$A$3:$C$130,3,0))&gt;3," - ",VLOOKUP(C9,Centrum!$A$3:$C$130,3,0))</f>
        <v>3 PC Kolová - Kauca Jindřich</v>
      </c>
      <c r="F9" s="283" t="str">
        <f ca="1">IF(TYPE(VLOOKUP(D9,Centrum!$A$3:$C$130,3,0))&gt;3," - ",VLOOKUP(D9,Centrum!$A$3:$C$130,3,0))</f>
        <v>26 SK Pétanque Řepy - Váňová Věra</v>
      </c>
      <c r="G9" s="449">
        <f>IF(ROW()-2&gt;Start.listina!$O$7,"",ROW()-2)</f>
        <v>7</v>
      </c>
      <c r="H9" s="279">
        <v>13</v>
      </c>
      <c r="I9" s="281">
        <v>4</v>
      </c>
      <c r="K9" s="282">
        <f t="shared" ca="1" si="0"/>
        <v>26</v>
      </c>
      <c r="L9" s="282">
        <f t="shared" ca="1" si="1"/>
        <v>3</v>
      </c>
      <c r="M9" s="282">
        <f t="shared" ca="1" si="2"/>
        <v>1</v>
      </c>
      <c r="N9" s="282">
        <f t="shared" ca="1" si="6"/>
        <v>9</v>
      </c>
      <c r="O9" s="282">
        <f t="shared" ca="1" si="3"/>
        <v>26</v>
      </c>
      <c r="P9" s="282">
        <f t="shared" ca="1" si="4"/>
        <v>0</v>
      </c>
      <c r="Q9" s="289">
        <f t="shared" ca="1" si="5"/>
        <v>-9</v>
      </c>
    </row>
    <row r="10" spans="3:35" ht="22.5" x14ac:dyDescent="0.25">
      <c r="C10" s="285">
        <f ca="1">IF(ROW()-2&gt;Start.listina!$O$7,"",INDIRECT(ADDRESS(3+(ROW()-3)*2,$D$2,1,1,"Centrum")))</f>
        <v>14</v>
      </c>
      <c r="D10" s="285">
        <f ca="1">IF(ROW()-2&gt;Start.listina!$O$7,"",INDIRECT(ADDRESS(4+(ROW()-3)*2,$D$2,1,1,"Centrum")))</f>
        <v>25</v>
      </c>
      <c r="E10" s="283" t="str">
        <f ca="1">IF(TYPE(VLOOKUP(C10,Centrum!$A$3:$C$130,3,0))&gt;3," - ",VLOOKUP(C10,Centrum!$A$3:$C$130,3,0))</f>
        <v>14 Sokol Kostomlaty - Vlach Jaromír</v>
      </c>
      <c r="F10" s="283" t="str">
        <f ca="1">IF(TYPE(VLOOKUP(D10,Centrum!$A$3:$C$130,3,0))&gt;3," - ",VLOOKUP(D10,Centrum!$A$3:$C$130,3,0))</f>
        <v>25 SK Pétanque Řepy - Vodehnalová Jindra</v>
      </c>
      <c r="G10" s="449">
        <f>IF(ROW()-2&gt;Start.listina!$O$7,"",ROW()-2)</f>
        <v>8</v>
      </c>
      <c r="H10" s="279">
        <v>10</v>
      </c>
      <c r="I10" s="281">
        <v>5</v>
      </c>
      <c r="K10" s="282">
        <f t="shared" ca="1" si="0"/>
        <v>25</v>
      </c>
      <c r="L10" s="282">
        <f t="shared" ca="1" si="1"/>
        <v>14</v>
      </c>
      <c r="M10" s="282">
        <f t="shared" ca="1" si="2"/>
        <v>1</v>
      </c>
      <c r="N10" s="282">
        <f t="shared" ca="1" si="6"/>
        <v>5</v>
      </c>
      <c r="O10" s="282">
        <f t="shared" ca="1" si="3"/>
        <v>25</v>
      </c>
      <c r="P10" s="282">
        <f t="shared" ca="1" si="4"/>
        <v>0</v>
      </c>
      <c r="Q10" s="289">
        <f t="shared" ca="1" si="5"/>
        <v>-5</v>
      </c>
    </row>
    <row r="11" spans="3:35" ht="22.5" x14ac:dyDescent="0.25">
      <c r="C11" s="285">
        <f ca="1">IF(ROW()-2&gt;Start.listina!$O$7,"",INDIRECT(ADDRESS(3+(ROW()-3)*2,$D$2,1,1,"Centrum")))</f>
        <v>28</v>
      </c>
      <c r="D11" s="285">
        <f ca="1">IF(ROW()-2&gt;Start.listina!$O$7,"",INDIRECT(ADDRESS(4+(ROW()-3)*2,$D$2,1,1,"Centrum")))</f>
        <v>7</v>
      </c>
      <c r="E11" s="283" t="str">
        <f ca="1">IF(TYPE(VLOOKUP(C11,Centrum!$A$3:$C$130,3,0))&gt;3," - ",VLOOKUP(C11,Centrum!$A$3:$C$130,3,0))</f>
        <v xml:space="preserve">28   - Mária Jajcajová  </v>
      </c>
      <c r="F11" s="283" t="str">
        <f ca="1">IF(TYPE(VLOOKUP(D11,Centrum!$A$3:$C$130,3,0))&gt;3," - ",VLOOKUP(D11,Centrum!$A$3:$C$130,3,0))</f>
        <v>7 SK Sahara Vědomice - Horáčková Simona</v>
      </c>
      <c r="G11" s="449">
        <f>IF(ROW()-2&gt;Start.listina!$O$7,"",ROW()-2)</f>
        <v>9</v>
      </c>
      <c r="H11" s="279">
        <v>12</v>
      </c>
      <c r="I11" s="281">
        <v>5</v>
      </c>
      <c r="K11" s="282">
        <f t="shared" ca="1" si="0"/>
        <v>7</v>
      </c>
      <c r="L11" s="282">
        <f t="shared" ca="1" si="1"/>
        <v>28</v>
      </c>
      <c r="M11" s="282">
        <f t="shared" ca="1" si="2"/>
        <v>1</v>
      </c>
      <c r="N11" s="282">
        <f t="shared" ca="1" si="6"/>
        <v>7</v>
      </c>
      <c r="O11" s="282">
        <f t="shared" ca="1" si="3"/>
        <v>7</v>
      </c>
      <c r="P11" s="282">
        <f t="shared" ca="1" si="4"/>
        <v>0</v>
      </c>
      <c r="Q11" s="289">
        <f t="shared" ca="1" si="5"/>
        <v>-7</v>
      </c>
    </row>
    <row r="12" spans="3:35" ht="22.5" x14ac:dyDescent="0.25">
      <c r="C12" s="285">
        <f ca="1">IF(ROW()-2&gt;Start.listina!$O$7,"",INDIRECT(ADDRESS(3+(ROW()-3)*2,$D$2,1,1,"Centrum")))</f>
        <v>12</v>
      </c>
      <c r="D12" s="285">
        <f ca="1">IF(ROW()-2&gt;Start.listina!$O$7,"",INDIRECT(ADDRESS(4+(ROW()-3)*2,$D$2,1,1,"Centrum")))</f>
        <v>9</v>
      </c>
      <c r="E12" s="283" t="str">
        <f ca="1">IF(TYPE(VLOOKUP(C12,Centrum!$A$3:$C$130,3,0))&gt;3," - ",VLOOKUP(C12,Centrum!$A$3:$C$130,3,0))</f>
        <v>12 SK Pétanque Řepy - Pastorek Jaroslav</v>
      </c>
      <c r="F12" s="283" t="str">
        <f ca="1">IF(TYPE(VLOOKUP(D12,Centrum!$A$3:$C$130,3,0))&gt;3," - ",VLOOKUP(D12,Centrum!$A$3:$C$130,3,0))</f>
        <v>9 SKP Kulová osma - Chmelař Ivo</v>
      </c>
      <c r="G12" s="449">
        <f>IF(ROW()-2&gt;Start.listina!$O$7,"",ROW()-2)</f>
        <v>10</v>
      </c>
      <c r="H12" s="279">
        <v>3</v>
      </c>
      <c r="I12" s="281">
        <v>12</v>
      </c>
      <c r="K12" s="282">
        <f t="shared" ca="1" si="0"/>
        <v>9</v>
      </c>
      <c r="L12" s="282">
        <f t="shared" ca="1" si="1"/>
        <v>12</v>
      </c>
      <c r="M12" s="282">
        <f t="shared" ca="1" si="2"/>
        <v>0</v>
      </c>
      <c r="N12" s="282">
        <f t="shared" ca="1" si="6"/>
        <v>-9</v>
      </c>
      <c r="O12" s="282">
        <f t="shared" ca="1" si="3"/>
        <v>9</v>
      </c>
      <c r="P12" s="282">
        <f t="shared" ca="1" si="4"/>
        <v>1</v>
      </c>
      <c r="Q12" s="289">
        <f t="shared" ca="1" si="5"/>
        <v>9</v>
      </c>
    </row>
    <row r="13" spans="3:35" ht="22.5" x14ac:dyDescent="0.25">
      <c r="C13" s="285">
        <f ca="1">IF(ROW()-2&gt;Start.listina!$O$7,"",INDIRECT(ADDRESS(3+(ROW()-3)*2,$D$2,1,1,"Centrum")))</f>
        <v>20</v>
      </c>
      <c r="D13" s="285">
        <f ca="1">IF(ROW()-2&gt;Start.listina!$O$7,"",INDIRECT(ADDRESS(4+(ROW()-3)*2,$D$2,1,1,"Centrum")))</f>
        <v>4</v>
      </c>
      <c r="E13" s="283" t="str">
        <f ca="1">IF(TYPE(VLOOKUP(C13,Centrum!$A$3:$C$130,3,0))&gt;3," - ",VLOOKUP(C13,Centrum!$A$3:$C$130,3,0))</f>
        <v>20 PC Mimo Done - Zikmunda Martin</v>
      </c>
      <c r="F13" s="283" t="str">
        <f ca="1">IF(TYPE(VLOOKUP(D13,Centrum!$A$3:$C$130,3,0))&gt;3," - ",VLOOKUP(D13,Centrum!$A$3:$C$130,3,0))</f>
        <v>4 TOP - ORLOVÁ - Bačo David</v>
      </c>
      <c r="G13" s="449">
        <f>IF(ROW()-2&gt;Start.listina!$O$7,"",ROW()-2)</f>
        <v>11</v>
      </c>
      <c r="H13" s="279">
        <v>2</v>
      </c>
      <c r="I13" s="281">
        <v>13</v>
      </c>
      <c r="K13" s="282">
        <f t="shared" ca="1" si="0"/>
        <v>4</v>
      </c>
      <c r="L13" s="282">
        <f t="shared" ca="1" si="1"/>
        <v>20</v>
      </c>
      <c r="M13" s="282">
        <f t="shared" ca="1" si="2"/>
        <v>0</v>
      </c>
      <c r="N13" s="282">
        <f t="shared" ca="1" si="6"/>
        <v>-11</v>
      </c>
      <c r="O13" s="282">
        <f t="shared" ca="1" si="3"/>
        <v>4</v>
      </c>
      <c r="P13" s="282">
        <f t="shared" ca="1" si="4"/>
        <v>1</v>
      </c>
      <c r="Q13" s="289">
        <f t="shared" ca="1" si="5"/>
        <v>11</v>
      </c>
    </row>
    <row r="14" spans="3:35" ht="22.5" x14ac:dyDescent="0.25">
      <c r="C14" s="285">
        <f ca="1">IF(ROW()-2&gt;Start.listina!$O$7,"",INDIRECT(ADDRESS(3+(ROW()-3)*2,$D$2,1,1,"Centrum")))</f>
        <v>16</v>
      </c>
      <c r="D14" s="285">
        <f ca="1">IF(ROW()-2&gt;Start.listina!$O$7,"",INDIRECT(ADDRESS(4+(ROW()-3)*2,$D$2,1,1,"Centrum")))</f>
        <v>27</v>
      </c>
      <c r="E14" s="283" t="str">
        <f ca="1">IF(TYPE(VLOOKUP(C14,Centrum!$A$3:$C$130,3,0))&gt;3," - ",VLOOKUP(C14,Centrum!$A$3:$C$130,3,0))</f>
        <v>16 PKT Velký Šanc - Semrád Oldřich</v>
      </c>
      <c r="F14" s="283" t="str">
        <f ca="1">IF(TYPE(VLOOKUP(D14,Centrum!$A$3:$C$130,3,0))&gt;3," - ",VLOOKUP(D14,Centrum!$A$3:$C$130,3,0))</f>
        <v>27 SK Sahara Vědomice - Lapihuska Milan ml.</v>
      </c>
      <c r="G14" s="449">
        <f>IF(ROW()-2&gt;Start.listina!$O$7,"",ROW()-2)</f>
        <v>12</v>
      </c>
      <c r="H14" s="279">
        <v>4</v>
      </c>
      <c r="I14" s="281">
        <v>10</v>
      </c>
      <c r="K14" s="282">
        <f t="shared" ca="1" si="0"/>
        <v>27</v>
      </c>
      <c r="L14" s="282">
        <f t="shared" ca="1" si="1"/>
        <v>16</v>
      </c>
      <c r="M14" s="282">
        <f t="shared" ca="1" si="2"/>
        <v>0</v>
      </c>
      <c r="N14" s="282">
        <f t="shared" ca="1" si="6"/>
        <v>-6</v>
      </c>
      <c r="O14" s="282">
        <f t="shared" ca="1" si="3"/>
        <v>27</v>
      </c>
      <c r="P14" s="282">
        <f t="shared" ca="1" si="4"/>
        <v>1</v>
      </c>
      <c r="Q14" s="289">
        <f t="shared" ca="1" si="5"/>
        <v>6</v>
      </c>
    </row>
    <row r="15" spans="3:35" ht="22.5" x14ac:dyDescent="0.25">
      <c r="C15" s="285">
        <f ca="1">IF(ROW()-2&gt;Start.listina!$O$7,"",INDIRECT(ADDRESS(3+(ROW()-3)*2,$D$2,1,1,"Centrum")))</f>
        <v>22</v>
      </c>
      <c r="D15" s="285">
        <f ca="1">IF(ROW()-2&gt;Start.listina!$O$7,"",INDIRECT(ADDRESS(4+(ROW()-3)*2,$D$2,1,1,"Centrum")))</f>
        <v>6</v>
      </c>
      <c r="E15" s="283" t="str">
        <f ca="1">IF(TYPE(VLOOKUP(C15,Centrum!$A$3:$C$130,3,0))&gt;3," - ",VLOOKUP(C15,Centrum!$A$3:$C$130,3,0))</f>
        <v>22 PC Mimo Done - Kára Jan</v>
      </c>
      <c r="F15" s="283" t="str">
        <f ca="1">IF(TYPE(VLOOKUP(D15,Centrum!$A$3:$C$130,3,0))&gt;3," - ",VLOOKUP(D15,Centrum!$A$3:$C$130,3,0))</f>
        <v>6 SK Sahara Vědomice - Demčíková Jiřina</v>
      </c>
      <c r="G15" s="449">
        <f>IF(ROW()-2&gt;Start.listina!$O$7,"",ROW()-2)</f>
        <v>13</v>
      </c>
      <c r="H15" s="279">
        <v>8</v>
      </c>
      <c r="I15" s="281">
        <v>13</v>
      </c>
      <c r="K15" s="282">
        <f t="shared" ca="1" si="0"/>
        <v>6</v>
      </c>
      <c r="L15" s="282">
        <f t="shared" ca="1" si="1"/>
        <v>22</v>
      </c>
      <c r="M15" s="282">
        <f t="shared" ca="1" si="2"/>
        <v>0</v>
      </c>
      <c r="N15" s="282">
        <f t="shared" ca="1" si="6"/>
        <v>-5</v>
      </c>
      <c r="O15" s="282">
        <f t="shared" ca="1" si="3"/>
        <v>6</v>
      </c>
      <c r="P15" s="282">
        <f t="shared" ca="1" si="4"/>
        <v>1</v>
      </c>
      <c r="Q15" s="289">
        <f t="shared" ca="1" si="5"/>
        <v>5</v>
      </c>
    </row>
    <row r="16" spans="3:35" ht="22.5" x14ac:dyDescent="0.25">
      <c r="C16" s="285">
        <f ca="1">IF(ROW()-2&gt;Start.listina!$O$7,"",INDIRECT(ADDRESS(3+(ROW()-3)*2,$D$2,1,1,"Centrum")))</f>
        <v>19</v>
      </c>
      <c r="D16" s="285">
        <f ca="1">IF(ROW()-2&gt;Start.listina!$O$7,"",INDIRECT(ADDRESS(4+(ROW()-3)*2,$D$2,1,1,"Centrum")))</f>
        <v>17</v>
      </c>
      <c r="E16" s="283" t="str">
        <f ca="1">IF(TYPE(VLOOKUP(C16,Centrum!$A$3:$C$130,3,0))&gt;3," - ",VLOOKUP(C16,Centrum!$A$3:$C$130,3,0))</f>
        <v>19 Petank Club Praha - Maňák Jan</v>
      </c>
      <c r="F16" s="283" t="str">
        <f ca="1">IF(TYPE(VLOOKUP(D16,Centrum!$A$3:$C$130,3,0))&gt;3," - ",VLOOKUP(D16,Centrum!$A$3:$C$130,3,0))</f>
        <v xml:space="preserve">17   - Mariana Semeniv  </v>
      </c>
      <c r="G16" s="449">
        <f>IF(ROW()-2&gt;Start.listina!$O$7,"",ROW()-2)</f>
        <v>14</v>
      </c>
      <c r="H16" s="279">
        <v>6</v>
      </c>
      <c r="I16" s="281">
        <v>13</v>
      </c>
      <c r="K16" s="282">
        <f t="shared" ca="1" si="0"/>
        <v>17</v>
      </c>
      <c r="L16" s="282">
        <f t="shared" ca="1" si="1"/>
        <v>19</v>
      </c>
      <c r="M16" s="282">
        <f t="shared" ca="1" si="2"/>
        <v>0</v>
      </c>
      <c r="N16" s="282">
        <f t="shared" ca="1" si="6"/>
        <v>-7</v>
      </c>
      <c r="O16" s="282">
        <f t="shared" ca="1" si="3"/>
        <v>17</v>
      </c>
      <c r="P16" s="282">
        <f t="shared" ca="1" si="4"/>
        <v>1</v>
      </c>
      <c r="Q16" s="289">
        <f t="shared" ca="1" si="5"/>
        <v>7</v>
      </c>
    </row>
    <row r="17" spans="3:17" ht="22.5" x14ac:dyDescent="0.25">
      <c r="C17" s="285">
        <f ca="1">IF(ROW()-2&gt;Start.listina!$O$7,"",INDIRECT(ADDRESS(3+(ROW()-3)*2,$D$2,1,1,"Centrum")))</f>
        <v>23</v>
      </c>
      <c r="D17" s="285" t="str">
        <f ca="1">IF(ROW()-2&gt;Start.listina!$O$7,"",INDIRECT(ADDRESS(4+(ROW()-3)*2,$D$2,1,1,"Centrum")))</f>
        <v/>
      </c>
      <c r="E17" s="283" t="str">
        <f ca="1">IF(TYPE(VLOOKUP(C17,Centrum!$A$3:$C$130,3,0))&gt;3," - ",VLOOKUP(C17,Centrum!$A$3:$C$130,3,0))</f>
        <v>23 SK Sahara Vědomice - Piller Tomáš</v>
      </c>
      <c r="F17" s="283" t="str">
        <f ca="1">IF(TYPE(VLOOKUP(D17,Centrum!$A$3:$C$130,3,0))&gt;3," - ",VLOOKUP(D17,Centrum!$A$3:$C$130,3,0))</f>
        <v xml:space="preserve"> - </v>
      </c>
      <c r="G17" s="449">
        <f>IF(ROW()-2&gt;Start.listina!$O$7,"",ROW()-2)</f>
        <v>15</v>
      </c>
      <c r="H17" s="279">
        <v>13</v>
      </c>
      <c r="I17" s="281">
        <v>6</v>
      </c>
      <c r="K17" s="282" t="str">
        <f t="shared" ca="1" si="0"/>
        <v/>
      </c>
      <c r="L17" s="282">
        <f t="shared" ca="1" si="1"/>
        <v>23</v>
      </c>
      <c r="M17" s="282">
        <f t="shared" ca="1" si="2"/>
        <v>1</v>
      </c>
      <c r="N17" s="282">
        <f t="shared" ca="1" si="6"/>
        <v>7</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4. bitva o Terezín</v>
      </c>
      <c r="G1" s="1"/>
      <c r="H1" s="480" t="str">
        <f>Start.listina!$K$3</f>
        <v>21.11.2021</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4. bitva o Terezín</v>
      </c>
      <c r="G1" s="1"/>
      <c r="H1" s="480" t="str">
        <f>Start.listina!$K$3</f>
        <v>21.11.2021</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4" t="s">
        <v>290</v>
      </c>
      <c r="D9" s="484"/>
      <c r="E9" s="485"/>
    </row>
    <row r="10" spans="1:32" x14ac:dyDescent="0.25">
      <c r="A10" s="1" t="s">
        <v>291</v>
      </c>
      <c r="B10" s="1" t="s">
        <v>292</v>
      </c>
    </row>
    <row r="11" spans="1:32" x14ac:dyDescent="0.25">
      <c r="A11" s="1" t="s">
        <v>293</v>
      </c>
      <c r="B11" s="1">
        <v>1</v>
      </c>
      <c r="C11" s="301">
        <f t="shared" ref="C11:C42" ca="1" si="0">999999*RAND()</f>
        <v>230507.41554039426</v>
      </c>
      <c r="D11" s="1"/>
      <c r="E11" s="302" t="str">
        <f t="shared" ref="E11:E42" si="1">IF(D11+$E$8-1=0,"",D11+$E$8-1)</f>
        <v/>
      </c>
    </row>
    <row r="12" spans="1:32" x14ac:dyDescent="0.25">
      <c r="A12" s="1" t="s">
        <v>294</v>
      </c>
      <c r="B12" s="1">
        <v>2</v>
      </c>
      <c r="C12" s="301">
        <f t="shared" ca="1" si="0"/>
        <v>441893.36944932031</v>
      </c>
      <c r="D12" s="1"/>
      <c r="E12" s="302" t="str">
        <f t="shared" si="1"/>
        <v/>
      </c>
    </row>
    <row r="13" spans="1:32" x14ac:dyDescent="0.25">
      <c r="A13" s="1" t="s">
        <v>295</v>
      </c>
      <c r="B13" s="1">
        <v>3</v>
      </c>
      <c r="C13" s="301">
        <f t="shared" ca="1" si="0"/>
        <v>1784.2143328826633</v>
      </c>
      <c r="D13" s="1"/>
      <c r="E13" s="302" t="str">
        <f t="shared" si="1"/>
        <v/>
      </c>
    </row>
    <row r="14" spans="1:32" x14ac:dyDescent="0.25">
      <c r="A14" s="1" t="s">
        <v>397</v>
      </c>
      <c r="B14" s="1">
        <v>4</v>
      </c>
      <c r="C14" s="301">
        <f t="shared" ca="1" si="0"/>
        <v>640352.00276699802</v>
      </c>
      <c r="D14" s="1"/>
      <c r="E14" s="302" t="str">
        <f t="shared" si="1"/>
        <v/>
      </c>
    </row>
    <row r="15" spans="1:32" x14ac:dyDescent="0.25">
      <c r="A15" s="1" t="s">
        <v>296</v>
      </c>
      <c r="B15" s="1">
        <v>5</v>
      </c>
      <c r="C15" s="301">
        <f t="shared" ca="1" si="0"/>
        <v>519268.3983565477</v>
      </c>
      <c r="D15" s="1"/>
      <c r="E15" s="302" t="str">
        <f t="shared" si="1"/>
        <v/>
      </c>
    </row>
    <row r="16" spans="1:32" x14ac:dyDescent="0.25">
      <c r="A16" s="1" t="s">
        <v>398</v>
      </c>
      <c r="B16" s="1">
        <v>6</v>
      </c>
      <c r="C16" s="301">
        <f t="shared" ca="1" si="0"/>
        <v>892049.98274236778</v>
      </c>
      <c r="D16" s="1"/>
      <c r="E16" s="302" t="str">
        <f t="shared" si="1"/>
        <v/>
      </c>
    </row>
    <row r="17" spans="1:5" x14ac:dyDescent="0.25">
      <c r="A17" s="1" t="s">
        <v>297</v>
      </c>
      <c r="B17" s="1">
        <v>7</v>
      </c>
      <c r="C17" s="301">
        <f t="shared" ca="1" si="0"/>
        <v>42515.807751194145</v>
      </c>
      <c r="D17" s="1"/>
      <c r="E17" s="302" t="str">
        <f t="shared" si="1"/>
        <v/>
      </c>
    </row>
    <row r="18" spans="1:5" x14ac:dyDescent="0.25">
      <c r="A18" s="1" t="s">
        <v>298</v>
      </c>
      <c r="B18" s="1">
        <v>8</v>
      </c>
      <c r="C18" s="301">
        <f t="shared" ca="1" si="0"/>
        <v>68524.055855221479</v>
      </c>
      <c r="D18" s="1"/>
      <c r="E18" s="302" t="str">
        <f t="shared" si="1"/>
        <v/>
      </c>
    </row>
    <row r="19" spans="1:5" x14ac:dyDescent="0.25">
      <c r="A19" s="1" t="s">
        <v>299</v>
      </c>
      <c r="B19" s="1">
        <v>9</v>
      </c>
      <c r="C19" s="301">
        <f t="shared" ca="1" si="0"/>
        <v>317213.70218514174</v>
      </c>
      <c r="D19" s="1"/>
      <c r="E19" s="302" t="str">
        <f t="shared" si="1"/>
        <v/>
      </c>
    </row>
    <row r="20" spans="1:5" x14ac:dyDescent="0.25">
      <c r="A20" s="1" t="s">
        <v>399</v>
      </c>
      <c r="B20" s="1">
        <v>10</v>
      </c>
      <c r="C20" s="301">
        <f t="shared" ca="1" si="0"/>
        <v>273203.06930625916</v>
      </c>
      <c r="D20" s="1"/>
      <c r="E20" s="302" t="str">
        <f t="shared" si="1"/>
        <v/>
      </c>
    </row>
    <row r="21" spans="1:5" x14ac:dyDescent="0.25">
      <c r="A21" s="1" t="s">
        <v>300</v>
      </c>
      <c r="B21" s="1">
        <v>11</v>
      </c>
      <c r="C21" s="301">
        <f t="shared" ca="1" si="0"/>
        <v>413987.55114947882</v>
      </c>
      <c r="D21" s="1"/>
      <c r="E21" s="302" t="str">
        <f t="shared" si="1"/>
        <v/>
      </c>
    </row>
    <row r="22" spans="1:5" x14ac:dyDescent="0.25">
      <c r="A22" s="1" t="s">
        <v>301</v>
      </c>
      <c r="B22" s="1">
        <v>12</v>
      </c>
      <c r="C22" s="301">
        <f t="shared" ca="1" si="0"/>
        <v>55209.424738782138</v>
      </c>
      <c r="D22" s="1"/>
      <c r="E22" s="302" t="str">
        <f t="shared" si="1"/>
        <v/>
      </c>
    </row>
    <row r="23" spans="1:5" x14ac:dyDescent="0.25">
      <c r="A23" s="1" t="s">
        <v>400</v>
      </c>
      <c r="B23" s="1">
        <v>13</v>
      </c>
      <c r="C23" s="301">
        <f t="shared" ca="1" si="0"/>
        <v>700955.46728130546</v>
      </c>
      <c r="D23" s="1"/>
      <c r="E23" s="302" t="str">
        <f t="shared" si="1"/>
        <v/>
      </c>
    </row>
    <row r="24" spans="1:5" x14ac:dyDescent="0.25">
      <c r="A24" s="1" t="s">
        <v>302</v>
      </c>
      <c r="B24" s="1">
        <v>14</v>
      </c>
      <c r="C24" s="301">
        <f t="shared" ca="1" si="0"/>
        <v>33571.009699918228</v>
      </c>
      <c r="D24" s="1"/>
      <c r="E24" s="302" t="str">
        <f t="shared" si="1"/>
        <v/>
      </c>
    </row>
    <row r="25" spans="1:5" x14ac:dyDescent="0.25">
      <c r="A25" s="1" t="s">
        <v>303</v>
      </c>
      <c r="B25" s="1">
        <v>15</v>
      </c>
      <c r="C25" s="301">
        <f t="shared" ca="1" si="0"/>
        <v>637734.98318150244</v>
      </c>
      <c r="D25" s="1"/>
      <c r="E25" s="302" t="str">
        <f t="shared" si="1"/>
        <v/>
      </c>
    </row>
    <row r="26" spans="1:5" x14ac:dyDescent="0.25">
      <c r="A26" s="1" t="s">
        <v>401</v>
      </c>
      <c r="B26" s="1">
        <v>16</v>
      </c>
      <c r="C26" s="301">
        <f t="shared" ca="1" si="0"/>
        <v>317702.75476208725</v>
      </c>
      <c r="D26" s="1"/>
      <c r="E26" s="302" t="str">
        <f t="shared" si="1"/>
        <v/>
      </c>
    </row>
    <row r="27" spans="1:5" x14ac:dyDescent="0.25">
      <c r="A27" s="1" t="s">
        <v>304</v>
      </c>
      <c r="B27" s="1">
        <v>17</v>
      </c>
      <c r="C27" s="301">
        <f t="shared" ca="1" si="0"/>
        <v>232679.63935849044</v>
      </c>
      <c r="D27" s="1"/>
      <c r="E27" s="302" t="str">
        <f t="shared" si="1"/>
        <v/>
      </c>
    </row>
    <row r="28" spans="1:5" x14ac:dyDescent="0.25">
      <c r="A28" s="1" t="s">
        <v>273</v>
      </c>
      <c r="B28" s="1">
        <v>18</v>
      </c>
      <c r="C28" s="301">
        <f t="shared" ca="1" si="0"/>
        <v>511866.24875511433</v>
      </c>
      <c r="D28" s="1"/>
      <c r="E28" s="302" t="str">
        <f t="shared" si="1"/>
        <v/>
      </c>
    </row>
    <row r="29" spans="1:5" x14ac:dyDescent="0.25">
      <c r="A29" s="1" t="s">
        <v>402</v>
      </c>
      <c r="B29" s="1">
        <v>19</v>
      </c>
      <c r="C29" s="301">
        <f t="shared" ca="1" si="0"/>
        <v>278597.74068390176</v>
      </c>
      <c r="D29" s="1"/>
      <c r="E29" s="302" t="str">
        <f t="shared" si="1"/>
        <v/>
      </c>
    </row>
    <row r="30" spans="1:5" x14ac:dyDescent="0.25">
      <c r="A30" s="1" t="s">
        <v>305</v>
      </c>
      <c r="B30" s="1">
        <v>20</v>
      </c>
      <c r="C30" s="301">
        <f t="shared" ca="1" si="0"/>
        <v>336552.78016965615</v>
      </c>
      <c r="D30" s="1"/>
      <c r="E30" s="302" t="str">
        <f t="shared" si="1"/>
        <v/>
      </c>
    </row>
    <row r="31" spans="1:5" x14ac:dyDescent="0.25">
      <c r="A31" s="1" t="s">
        <v>306</v>
      </c>
      <c r="B31" s="1">
        <v>21</v>
      </c>
      <c r="C31" s="301">
        <f t="shared" ca="1" si="0"/>
        <v>688425.01468022191</v>
      </c>
      <c r="D31" s="1"/>
      <c r="E31" s="302" t="str">
        <f t="shared" si="1"/>
        <v/>
      </c>
    </row>
    <row r="32" spans="1:5" x14ac:dyDescent="0.25">
      <c r="A32" s="1" t="s">
        <v>403</v>
      </c>
      <c r="B32" s="1">
        <v>22</v>
      </c>
      <c r="C32" s="301">
        <f t="shared" ca="1" si="0"/>
        <v>284197.35676963098</v>
      </c>
      <c r="D32" s="1"/>
      <c r="E32" s="302" t="str">
        <f t="shared" si="1"/>
        <v/>
      </c>
    </row>
    <row r="33" spans="1:5" x14ac:dyDescent="0.25">
      <c r="A33" s="1" t="s">
        <v>307</v>
      </c>
      <c r="B33" s="1">
        <v>23</v>
      </c>
      <c r="C33" s="301">
        <f t="shared" ca="1" si="0"/>
        <v>911874.53683771368</v>
      </c>
      <c r="D33" s="1"/>
      <c r="E33" s="302" t="str">
        <f t="shared" si="1"/>
        <v/>
      </c>
    </row>
    <row r="34" spans="1:5" x14ac:dyDescent="0.25">
      <c r="A34" s="1" t="s">
        <v>308</v>
      </c>
      <c r="B34" s="1">
        <v>24</v>
      </c>
      <c r="C34" s="301">
        <f t="shared" ca="1" si="0"/>
        <v>829107.94423343753</v>
      </c>
      <c r="D34" s="1"/>
      <c r="E34" s="302" t="str">
        <f t="shared" si="1"/>
        <v/>
      </c>
    </row>
    <row r="35" spans="1:5" x14ac:dyDescent="0.25">
      <c r="A35" s="1" t="s">
        <v>309</v>
      </c>
      <c r="B35" s="1">
        <v>25</v>
      </c>
      <c r="C35" s="301">
        <f t="shared" ca="1" si="0"/>
        <v>290500.12404587964</v>
      </c>
      <c r="D35" s="1"/>
      <c r="E35" s="302" t="str">
        <f t="shared" si="1"/>
        <v/>
      </c>
    </row>
    <row r="36" spans="1:5" x14ac:dyDescent="0.25">
      <c r="A36" s="1" t="s">
        <v>404</v>
      </c>
      <c r="B36" s="1">
        <v>26</v>
      </c>
      <c r="C36" s="301">
        <f t="shared" ca="1" si="0"/>
        <v>320695.21087720763</v>
      </c>
      <c r="D36" s="1"/>
      <c r="E36" s="302" t="str">
        <f t="shared" si="1"/>
        <v/>
      </c>
    </row>
    <row r="37" spans="1:5" x14ac:dyDescent="0.25">
      <c r="A37" s="1" t="s">
        <v>310</v>
      </c>
      <c r="B37" s="1">
        <v>27</v>
      </c>
      <c r="C37" s="301">
        <f t="shared" ca="1" si="0"/>
        <v>140581.72043452112</v>
      </c>
      <c r="D37" s="1"/>
      <c r="E37" s="302" t="str">
        <f t="shared" si="1"/>
        <v/>
      </c>
    </row>
    <row r="38" spans="1:5" x14ac:dyDescent="0.25">
      <c r="A38" s="1" t="s">
        <v>311</v>
      </c>
      <c r="B38" s="1">
        <v>28</v>
      </c>
      <c r="C38" s="301">
        <f t="shared" ca="1" si="0"/>
        <v>16805.406496699343</v>
      </c>
      <c r="D38" s="1"/>
      <c r="E38" s="302" t="str">
        <f t="shared" si="1"/>
        <v/>
      </c>
    </row>
    <row r="39" spans="1:5" x14ac:dyDescent="0.25">
      <c r="A39" s="1" t="s">
        <v>312</v>
      </c>
      <c r="B39" s="1">
        <v>29</v>
      </c>
      <c r="C39" s="301">
        <f t="shared" ca="1" si="0"/>
        <v>989133.14042628696</v>
      </c>
      <c r="D39" s="1"/>
      <c r="E39" s="302" t="str">
        <f t="shared" si="1"/>
        <v/>
      </c>
    </row>
    <row r="40" spans="1:5" x14ac:dyDescent="0.25">
      <c r="A40" s="1" t="s">
        <v>313</v>
      </c>
      <c r="B40" s="1">
        <v>30</v>
      </c>
      <c r="C40" s="301">
        <f t="shared" ca="1" si="0"/>
        <v>245420.20349122191</v>
      </c>
      <c r="D40" s="1"/>
      <c r="E40" s="302" t="str">
        <f t="shared" si="1"/>
        <v/>
      </c>
    </row>
    <row r="41" spans="1:5" x14ac:dyDescent="0.25">
      <c r="A41" s="1" t="s">
        <v>314</v>
      </c>
      <c r="B41" s="1">
        <v>31</v>
      </c>
      <c r="C41" s="301">
        <f t="shared" ca="1" si="0"/>
        <v>634977.18944359303</v>
      </c>
      <c r="D41" s="1"/>
      <c r="E41" s="302" t="str">
        <f t="shared" si="1"/>
        <v/>
      </c>
    </row>
    <row r="42" spans="1:5" x14ac:dyDescent="0.25">
      <c r="A42" s="1" t="s">
        <v>315</v>
      </c>
      <c r="B42" s="1">
        <v>32</v>
      </c>
      <c r="C42" s="301">
        <f t="shared" ca="1" si="0"/>
        <v>873766.69386129989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11</v>
      </c>
      <c r="B4" s="150"/>
      <c r="C4" s="79">
        <v>1</v>
      </c>
      <c r="D4" s="80" t="str">
        <f ca="1">VLOOKUP(C4,Postupy!$A$3:$B$66,2,0)</f>
        <v>11 PEK Stolín - Geisler Dan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11 PEK Stolín - Geisler Dan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11 PEK Stolín - Geisler Dan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6 SK Sahara Vědomice - Demčíková Jiřina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6 SK Sahara Vědomice - Demčíková Jiřina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6</v>
      </c>
      <c r="B17" s="150"/>
      <c r="C17" s="81">
        <v>16</v>
      </c>
      <c r="D17" s="82" t="str">
        <f ca="1">VLOOKUP(C17,Postupy!$A$3:$B$66,2,0)</f>
        <v>6 SK Sahara Vědomice - Demčíková Jiřina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3 PC Kolová - Kauca Jindřich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 PC Kolová - Kauca Jindřich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 PC Kolová - Kauca Jindřich</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21 PEK Stolín - Jablonský Lukáš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21 PEK Stolín - Jablonský Lukáš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21</v>
      </c>
      <c r="B33" s="150"/>
      <c r="C33" s="81">
        <v>8</v>
      </c>
      <c r="D33" s="82" t="str">
        <f ca="1">VLOOKUP(C33,Postupy!$A$3:$B$66,2,0)</f>
        <v>21 PEK Stolín - Jablonský Lukáš</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13</v>
      </c>
      <c r="B36" s="150"/>
      <c r="C36" s="79">
        <v>5</v>
      </c>
      <c r="D36" s="80" t="str">
        <f ca="1">VLOOKUP(C36,Postupy!$A$3:$B$66,2,0)</f>
        <v>13 SKP Kulová osma - Krejčín Leoš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13 SKP Kulová osma - Krejčín Leoš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13 SKP Kulová osma - Krejčín Leoš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10 Petank Club Praha - Kašparová Barbora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10 Petank Club Praha - Kašparová Barbora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10</v>
      </c>
      <c r="B49" s="150"/>
      <c r="C49" s="81">
        <v>12</v>
      </c>
      <c r="D49" s="82" t="str">
        <f ca="1">VLOOKUP(C49,Postupy!$A$3:$B$66,2,0)</f>
        <v>10 Petank Club Praha - Kašparová Barbora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v>
      </c>
      <c r="B52" s="150"/>
      <c r="C52" s="79">
        <v>13</v>
      </c>
      <c r="D52" s="80" t="str">
        <f ca="1">VLOOKUP(C52,Postupy!$A$3:$B$66,2,0)</f>
        <v>5 PC Sokol Lipník - Morávek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 PC Sokol Lipník - Morávek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5 PC Sokol Lipník - Morávek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 PC Sokol Lipník - Froňková Blanka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 PC Sokol Lipník - Froňková Blanka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PC Sokol Lipník - Froňková Blanka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18</v>
      </c>
      <c r="B68" s="150"/>
      <c r="C68" s="79">
        <v>3</v>
      </c>
      <c r="D68" s="80" t="str">
        <f ca="1">VLOOKUP(C68,Postupy!$A$3:$B$66,2,0)</f>
        <v>18 PK Osika Plzeň - Valenz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18 PK Osika Plzeň - Valenz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18 PK Osika Plzeň - Valenz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24 JAPKO - Fukal Milan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24 JAPKO - Fukal Milan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24</v>
      </c>
      <c r="B81" s="150"/>
      <c r="C81" s="81">
        <v>14</v>
      </c>
      <c r="D81" s="82" t="str">
        <f ca="1">VLOOKUP(C81,Postupy!$A$3:$B$66,2,0)</f>
        <v>24 JAPKO - Fukal Milan</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8</v>
      </c>
      <c r="B84" s="150"/>
      <c r="C84" s="79">
        <v>11</v>
      </c>
      <c r="D84" s="80" t="str">
        <f ca="1">VLOOKUP(C84,Postupy!$A$3:$B$66,2,0)</f>
        <v>8 Carreau Brno - Slobodová Veronika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8 Carreau Brno - Slobodová Veronika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8 Carreau Brno - Slobodová Veronika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15 SK Sahara Vědomice - Přibyl Miloš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15 SK Sahara Vědomice - Přibyl Miloš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15</v>
      </c>
      <c r="B97" s="150"/>
      <c r="C97" s="81">
        <v>6</v>
      </c>
      <c r="D97" s="82" t="str">
        <f ca="1">VLOOKUP(C97,Postupy!$A$3:$B$66,2,0)</f>
        <v>15 SK Sahara Vědomice - Přibyl Miloš</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Sokol Kostomlaty - Vlach Jaromír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Sokol Kostomlaty - Vlach Jaromír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Sokol Kostomlaty - Vlach Jaromír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 Carreau Brno - Michálek Jan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 Carreau Brno - Michálek Jan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v>
      </c>
      <c r="B113" s="150"/>
      <c r="C113" s="81">
        <v>10</v>
      </c>
      <c r="D113" s="82" t="str">
        <f ca="1">VLOOKUP(C113,Postupy!$A$3:$B$66,2,0)</f>
        <v>2 Carreau Brno - Michálek Jan</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26</v>
      </c>
      <c r="B116" s="150"/>
      <c r="C116" s="79">
        <v>15</v>
      </c>
      <c r="D116" s="80" t="str">
        <f ca="1">VLOOKUP(C116,Postupy!$A$3:$B$66,2,0)</f>
        <v>26 SK Pétanque Řepy - Váňová Věra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26 SK Pétanque Řepy - Váňová Věra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26 SK Pétanque Řepy - Váňová Věra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 xml:space="preserve">29   - Lukas Weber (Stahlball e.V.)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29   - Lukas Weber (Stahlball e.V.)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29</v>
      </c>
      <c r="B129" s="150"/>
      <c r="C129" s="81">
        <v>2</v>
      </c>
      <c r="D129" s="82" t="str">
        <f ca="1">VLOOKUP(C129,Postupy!$A$3:$B$66,2,0)</f>
        <v xml:space="preserve">29   - Lukas Weber (Stahlball e.V.)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44515</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1608</v>
      </c>
      <c r="C4" s="435" t="s">
        <v>1609</v>
      </c>
      <c r="D4" t="s">
        <v>516</v>
      </c>
      <c r="E4" t="s">
        <v>455</v>
      </c>
      <c r="F4">
        <v>2</v>
      </c>
    </row>
    <row r="5" spans="1:6" x14ac:dyDescent="0.25">
      <c r="A5">
        <v>21013</v>
      </c>
      <c r="B5" t="s">
        <v>517</v>
      </c>
      <c r="C5" s="435" t="s">
        <v>1610</v>
      </c>
      <c r="D5" t="s">
        <v>518</v>
      </c>
      <c r="E5" t="s">
        <v>620</v>
      </c>
      <c r="F5">
        <v>2</v>
      </c>
    </row>
    <row r="6" spans="1:6" x14ac:dyDescent="0.25">
      <c r="A6">
        <v>21060</v>
      </c>
      <c r="B6" t="s">
        <v>527</v>
      </c>
      <c r="C6" s="435" t="s">
        <v>1610</v>
      </c>
      <c r="D6" t="s">
        <v>528</v>
      </c>
      <c r="E6" t="s">
        <v>529</v>
      </c>
      <c r="F6">
        <v>2</v>
      </c>
    </row>
    <row r="7" spans="1:6" x14ac:dyDescent="0.25">
      <c r="A7">
        <v>21011</v>
      </c>
      <c r="B7" t="s">
        <v>1611</v>
      </c>
      <c r="C7" s="435" t="s">
        <v>1612</v>
      </c>
      <c r="D7" t="s">
        <v>550</v>
      </c>
      <c r="E7" t="s">
        <v>1613</v>
      </c>
      <c r="F7">
        <v>0</v>
      </c>
    </row>
    <row r="8" spans="1:6" x14ac:dyDescent="0.25">
      <c r="A8">
        <v>21024</v>
      </c>
      <c r="B8" t="s">
        <v>552</v>
      </c>
      <c r="C8" s="435" t="s">
        <v>1614</v>
      </c>
      <c r="D8" t="s">
        <v>1615</v>
      </c>
      <c r="E8" t="s">
        <v>661</v>
      </c>
      <c r="F8">
        <v>3</v>
      </c>
    </row>
    <row r="9" spans="1:6" x14ac:dyDescent="0.25">
      <c r="A9">
        <v>21026</v>
      </c>
      <c r="B9" t="s">
        <v>530</v>
      </c>
      <c r="C9" s="435" t="s">
        <v>1616</v>
      </c>
      <c r="D9" t="s">
        <v>531</v>
      </c>
      <c r="E9" t="s">
        <v>532</v>
      </c>
      <c r="F9">
        <v>2</v>
      </c>
    </row>
    <row r="10" spans="1:6" x14ac:dyDescent="0.25">
      <c r="A10">
        <v>21019</v>
      </c>
      <c r="B10" t="s">
        <v>559</v>
      </c>
      <c r="C10" s="435" t="s">
        <v>1616</v>
      </c>
      <c r="D10" t="s">
        <v>519</v>
      </c>
      <c r="E10" t="s">
        <v>520</v>
      </c>
      <c r="F10">
        <v>2</v>
      </c>
    </row>
    <row r="11" spans="1:6" x14ac:dyDescent="0.25">
      <c r="A11">
        <v>21066</v>
      </c>
      <c r="B11" t="s">
        <v>521</v>
      </c>
      <c r="C11" s="435" t="s">
        <v>1616</v>
      </c>
      <c r="D11" t="s">
        <v>522</v>
      </c>
      <c r="E11" t="s">
        <v>523</v>
      </c>
      <c r="F11">
        <v>1</v>
      </c>
    </row>
    <row r="12" spans="1:6" x14ac:dyDescent="0.25">
      <c r="A12">
        <v>21068</v>
      </c>
      <c r="B12" t="s">
        <v>1617</v>
      </c>
      <c r="C12" s="435" t="s">
        <v>1618</v>
      </c>
      <c r="D12" t="s">
        <v>533</v>
      </c>
      <c r="E12" t="s">
        <v>534</v>
      </c>
      <c r="F12">
        <v>3</v>
      </c>
    </row>
    <row r="13" spans="1:6" x14ac:dyDescent="0.25">
      <c r="A13">
        <v>21027</v>
      </c>
      <c r="B13" t="s">
        <v>1619</v>
      </c>
      <c r="C13" s="435" t="s">
        <v>1618</v>
      </c>
      <c r="D13" t="s">
        <v>539</v>
      </c>
      <c r="E13" t="s">
        <v>540</v>
      </c>
      <c r="F13">
        <v>3</v>
      </c>
    </row>
    <row r="14" spans="1:6" x14ac:dyDescent="0.25">
      <c r="A14">
        <v>21028</v>
      </c>
      <c r="B14" t="s">
        <v>1620</v>
      </c>
      <c r="C14" s="435" t="s">
        <v>1621</v>
      </c>
      <c r="D14" t="s">
        <v>539</v>
      </c>
      <c r="E14" t="s">
        <v>540</v>
      </c>
      <c r="F14">
        <v>3</v>
      </c>
    </row>
    <row r="15" spans="1:6" x14ac:dyDescent="0.25">
      <c r="A15">
        <v>21062</v>
      </c>
      <c r="B15" t="s">
        <v>1622</v>
      </c>
      <c r="C15" s="435" t="s">
        <v>1623</v>
      </c>
      <c r="D15" t="s">
        <v>536</v>
      </c>
      <c r="E15" t="s">
        <v>537</v>
      </c>
      <c r="F15">
        <v>3</v>
      </c>
    </row>
    <row r="16" spans="1:6" x14ac:dyDescent="0.25">
      <c r="A16">
        <v>21070</v>
      </c>
      <c r="B16" t="s">
        <v>538</v>
      </c>
      <c r="C16" s="435" t="s">
        <v>1623</v>
      </c>
      <c r="D16" t="s">
        <v>539</v>
      </c>
      <c r="E16" t="s">
        <v>540</v>
      </c>
      <c r="F16">
        <v>3</v>
      </c>
    </row>
    <row r="17" spans="1:6" x14ac:dyDescent="0.25">
      <c r="A17">
        <v>21029</v>
      </c>
      <c r="B17" t="s">
        <v>1624</v>
      </c>
      <c r="C17" s="435" t="s">
        <v>1623</v>
      </c>
      <c r="D17" t="s">
        <v>514</v>
      </c>
      <c r="E17" t="s">
        <v>31</v>
      </c>
      <c r="F17">
        <v>2</v>
      </c>
    </row>
    <row r="18" spans="1:6" x14ac:dyDescent="0.25">
      <c r="A18">
        <v>21030</v>
      </c>
      <c r="B18" t="s">
        <v>1625</v>
      </c>
      <c r="C18" s="435" t="s">
        <v>1626</v>
      </c>
      <c r="D18" t="s">
        <v>1627</v>
      </c>
      <c r="E18" t="s">
        <v>535</v>
      </c>
      <c r="F18">
        <v>3</v>
      </c>
    </row>
    <row r="19" spans="1:6" x14ac:dyDescent="0.25">
      <c r="A19">
        <v>21020</v>
      </c>
      <c r="B19" t="s">
        <v>1628</v>
      </c>
      <c r="C19" s="435" t="s">
        <v>1629</v>
      </c>
      <c r="D19" t="s">
        <v>1630</v>
      </c>
      <c r="E19" t="s">
        <v>1630</v>
      </c>
      <c r="F19">
        <v>0</v>
      </c>
    </row>
    <row r="20" spans="1:6" x14ac:dyDescent="0.25">
      <c r="A20">
        <v>21031</v>
      </c>
      <c r="B20" t="s">
        <v>1631</v>
      </c>
      <c r="C20" s="435" t="s">
        <v>1632</v>
      </c>
      <c r="D20" t="s">
        <v>1630</v>
      </c>
      <c r="E20" t="s">
        <v>1630</v>
      </c>
      <c r="F20">
        <v>0</v>
      </c>
    </row>
    <row r="21" spans="1:6" x14ac:dyDescent="0.25">
      <c r="A21">
        <v>21033</v>
      </c>
      <c r="B21" t="s">
        <v>541</v>
      </c>
      <c r="C21" s="435" t="s">
        <v>1633</v>
      </c>
      <c r="D21" t="s">
        <v>531</v>
      </c>
      <c r="E21" t="s">
        <v>532</v>
      </c>
      <c r="F21">
        <v>2</v>
      </c>
    </row>
    <row r="22" spans="1:6" x14ac:dyDescent="0.25">
      <c r="A22">
        <v>21032</v>
      </c>
      <c r="B22" t="s">
        <v>542</v>
      </c>
      <c r="C22" s="435" t="s">
        <v>1633</v>
      </c>
      <c r="D22" t="s">
        <v>543</v>
      </c>
      <c r="E22" t="s">
        <v>1634</v>
      </c>
      <c r="F22">
        <v>3</v>
      </c>
    </row>
    <row r="23" spans="1:6" x14ac:dyDescent="0.25">
      <c r="A23">
        <v>21034</v>
      </c>
      <c r="B23" t="s">
        <v>545</v>
      </c>
      <c r="C23" s="435" t="s">
        <v>1633</v>
      </c>
      <c r="D23" t="s">
        <v>546</v>
      </c>
      <c r="E23" t="s">
        <v>1635</v>
      </c>
      <c r="F23">
        <v>1</v>
      </c>
    </row>
    <row r="24" spans="1:6" x14ac:dyDescent="0.25">
      <c r="A24">
        <v>21035</v>
      </c>
      <c r="B24" t="s">
        <v>547</v>
      </c>
      <c r="C24" s="435" t="s">
        <v>1636</v>
      </c>
      <c r="D24" t="s">
        <v>548</v>
      </c>
      <c r="E24" t="s">
        <v>1637</v>
      </c>
      <c r="F24">
        <v>3</v>
      </c>
    </row>
    <row r="25" spans="1:6" x14ac:dyDescent="0.25">
      <c r="A25">
        <v>21036</v>
      </c>
      <c r="B25" t="s">
        <v>1638</v>
      </c>
      <c r="C25" s="435" t="s">
        <v>1639</v>
      </c>
      <c r="D25" t="s">
        <v>1630</v>
      </c>
      <c r="E25" t="s">
        <v>1630</v>
      </c>
      <c r="F25">
        <v>0</v>
      </c>
    </row>
    <row r="26" spans="1:6" x14ac:dyDescent="0.25">
      <c r="A26">
        <v>21037</v>
      </c>
      <c r="B26" t="s">
        <v>1640</v>
      </c>
      <c r="C26" s="435" t="s">
        <v>1641</v>
      </c>
      <c r="D26" t="s">
        <v>1642</v>
      </c>
      <c r="E26" t="s">
        <v>1637</v>
      </c>
      <c r="F26">
        <v>3</v>
      </c>
    </row>
    <row r="27" spans="1:6" x14ac:dyDescent="0.25">
      <c r="A27">
        <v>21038</v>
      </c>
      <c r="B27" t="s">
        <v>549</v>
      </c>
      <c r="C27" s="435" t="s">
        <v>1643</v>
      </c>
      <c r="D27" t="s">
        <v>548</v>
      </c>
      <c r="E27" t="s">
        <v>1637</v>
      </c>
      <c r="F27">
        <v>2</v>
      </c>
    </row>
    <row r="28" spans="1:6" x14ac:dyDescent="0.25">
      <c r="A28">
        <v>21039</v>
      </c>
      <c r="B28" t="s">
        <v>553</v>
      </c>
      <c r="C28" s="435" t="s">
        <v>1644</v>
      </c>
      <c r="D28" t="s">
        <v>550</v>
      </c>
      <c r="E28" t="s">
        <v>1613</v>
      </c>
      <c r="F28">
        <v>1</v>
      </c>
    </row>
    <row r="29" spans="1:6" x14ac:dyDescent="0.25">
      <c r="A29">
        <v>21041</v>
      </c>
      <c r="B29" t="s">
        <v>554</v>
      </c>
      <c r="C29" s="435" t="s">
        <v>1645</v>
      </c>
      <c r="D29" t="s">
        <v>550</v>
      </c>
      <c r="E29" t="s">
        <v>1613</v>
      </c>
      <c r="F29">
        <v>1</v>
      </c>
    </row>
    <row r="30" spans="1:6" x14ac:dyDescent="0.25">
      <c r="A30">
        <v>21042</v>
      </c>
      <c r="B30" t="s">
        <v>1646</v>
      </c>
      <c r="C30" s="435" t="s">
        <v>1647</v>
      </c>
      <c r="D30" t="s">
        <v>550</v>
      </c>
      <c r="E30" t="s">
        <v>1613</v>
      </c>
      <c r="F30">
        <v>3</v>
      </c>
    </row>
    <row r="31" spans="1:6" x14ac:dyDescent="0.25">
      <c r="A31">
        <v>21022</v>
      </c>
      <c r="B31" t="s">
        <v>561</v>
      </c>
      <c r="C31" s="435" t="s">
        <v>1648</v>
      </c>
      <c r="D31" t="s">
        <v>562</v>
      </c>
      <c r="E31" t="s">
        <v>563</v>
      </c>
      <c r="F31">
        <v>2</v>
      </c>
    </row>
    <row r="32" spans="1:6" x14ac:dyDescent="0.25">
      <c r="A32">
        <v>21071</v>
      </c>
      <c r="B32" t="s">
        <v>1649</v>
      </c>
      <c r="C32" s="435" t="s">
        <v>1648</v>
      </c>
      <c r="D32" t="s">
        <v>1650</v>
      </c>
      <c r="E32" t="s">
        <v>602</v>
      </c>
      <c r="F32">
        <v>3</v>
      </c>
    </row>
    <row r="33" spans="1:6" x14ac:dyDescent="0.25">
      <c r="A33">
        <v>21023</v>
      </c>
      <c r="B33" t="s">
        <v>1651</v>
      </c>
      <c r="C33" s="435" t="s">
        <v>1652</v>
      </c>
      <c r="D33" t="s">
        <v>562</v>
      </c>
      <c r="E33" t="s">
        <v>563</v>
      </c>
      <c r="F33">
        <v>1</v>
      </c>
    </row>
    <row r="34" spans="1:6" x14ac:dyDescent="0.25">
      <c r="A34">
        <v>21044</v>
      </c>
      <c r="B34" t="s">
        <v>1653</v>
      </c>
      <c r="C34" s="435" t="s">
        <v>1654</v>
      </c>
      <c r="D34" t="s">
        <v>1655</v>
      </c>
      <c r="E34" t="s">
        <v>1656</v>
      </c>
      <c r="F34">
        <v>3</v>
      </c>
    </row>
    <row r="35" spans="1:6" x14ac:dyDescent="0.25">
      <c r="A35">
        <v>21009</v>
      </c>
      <c r="B35" t="s">
        <v>1657</v>
      </c>
      <c r="C35" s="435" t="s">
        <v>1658</v>
      </c>
      <c r="D35" t="s">
        <v>516</v>
      </c>
      <c r="E35" t="s">
        <v>455</v>
      </c>
      <c r="F35">
        <v>2</v>
      </c>
    </row>
    <row r="36" spans="1:6" x14ac:dyDescent="0.25">
      <c r="A36">
        <v>21045</v>
      </c>
      <c r="B36" t="s">
        <v>1659</v>
      </c>
      <c r="C36" s="435" t="s">
        <v>1658</v>
      </c>
      <c r="D36" t="s">
        <v>1660</v>
      </c>
      <c r="E36" t="s">
        <v>1660</v>
      </c>
      <c r="F36">
        <v>3</v>
      </c>
    </row>
    <row r="37" spans="1:6" x14ac:dyDescent="0.25">
      <c r="A37">
        <v>21047</v>
      </c>
      <c r="B37" t="s">
        <v>556</v>
      </c>
      <c r="C37" s="435" t="s">
        <v>1658</v>
      </c>
      <c r="D37" t="s">
        <v>557</v>
      </c>
      <c r="E37" t="s">
        <v>558</v>
      </c>
      <c r="F37">
        <v>3</v>
      </c>
    </row>
    <row r="38" spans="1:6" x14ac:dyDescent="0.25">
      <c r="A38">
        <v>21010</v>
      </c>
      <c r="B38" t="s">
        <v>1661</v>
      </c>
      <c r="C38" s="435" t="s">
        <v>1662</v>
      </c>
      <c r="D38" t="s">
        <v>516</v>
      </c>
      <c r="E38" t="s">
        <v>455</v>
      </c>
      <c r="F38">
        <v>1</v>
      </c>
    </row>
    <row r="39" spans="1:6" x14ac:dyDescent="0.25">
      <c r="A39">
        <v>21065</v>
      </c>
      <c r="B39" t="s">
        <v>1663</v>
      </c>
      <c r="C39" s="435" t="s">
        <v>1664</v>
      </c>
      <c r="D39" t="s">
        <v>519</v>
      </c>
      <c r="E39" t="s">
        <v>520</v>
      </c>
      <c r="F39">
        <v>3</v>
      </c>
    </row>
    <row r="40" spans="1:6" x14ac:dyDescent="0.25">
      <c r="A40">
        <v>21048</v>
      </c>
      <c r="B40" t="s">
        <v>1665</v>
      </c>
      <c r="C40" s="435" t="s">
        <v>1664</v>
      </c>
      <c r="D40" t="s">
        <v>518</v>
      </c>
      <c r="E40" t="s">
        <v>620</v>
      </c>
      <c r="F40">
        <v>2</v>
      </c>
    </row>
    <row r="41" spans="1:6" x14ac:dyDescent="0.25">
      <c r="A41">
        <v>21050</v>
      </c>
      <c r="B41" t="s">
        <v>560</v>
      </c>
      <c r="C41" s="435" t="s">
        <v>1666</v>
      </c>
      <c r="D41" t="s">
        <v>546</v>
      </c>
      <c r="E41" t="s">
        <v>1635</v>
      </c>
      <c r="F41">
        <v>2</v>
      </c>
    </row>
    <row r="42" spans="1:6" x14ac:dyDescent="0.25">
      <c r="A42">
        <v>21049</v>
      </c>
      <c r="B42" t="s">
        <v>555</v>
      </c>
      <c r="C42" s="435" t="s">
        <v>1666</v>
      </c>
      <c r="D42" t="s">
        <v>525</v>
      </c>
      <c r="E42" t="s">
        <v>1667</v>
      </c>
      <c r="F42">
        <v>2</v>
      </c>
    </row>
    <row r="43" spans="1:6" x14ac:dyDescent="0.25">
      <c r="A43">
        <v>21051</v>
      </c>
      <c r="B43" t="s">
        <v>1668</v>
      </c>
      <c r="C43" s="435" t="s">
        <v>1669</v>
      </c>
      <c r="D43" t="s">
        <v>1642</v>
      </c>
      <c r="E43" t="s">
        <v>1637</v>
      </c>
      <c r="F43">
        <v>2</v>
      </c>
    </row>
    <row r="44" spans="1:6" x14ac:dyDescent="0.25">
      <c r="A44">
        <v>21073</v>
      </c>
      <c r="B44" t="s">
        <v>1670</v>
      </c>
      <c r="C44" s="435" t="s">
        <v>1669</v>
      </c>
      <c r="D44" t="s">
        <v>1642</v>
      </c>
      <c r="E44" t="s">
        <v>1637</v>
      </c>
      <c r="F44">
        <v>2</v>
      </c>
    </row>
    <row r="45" spans="1:6" x14ac:dyDescent="0.25">
      <c r="A45">
        <v>21067</v>
      </c>
      <c r="B45" t="s">
        <v>1671</v>
      </c>
      <c r="C45" s="435" t="s">
        <v>1672</v>
      </c>
      <c r="D45" t="s">
        <v>522</v>
      </c>
      <c r="E45" t="s">
        <v>523</v>
      </c>
      <c r="F45">
        <v>2</v>
      </c>
    </row>
    <row r="46" spans="1:6" x14ac:dyDescent="0.25">
      <c r="A46">
        <v>21052</v>
      </c>
      <c r="B46" t="s">
        <v>1673</v>
      </c>
      <c r="C46" s="435" t="s">
        <v>1672</v>
      </c>
      <c r="D46" t="s">
        <v>1667</v>
      </c>
      <c r="E46" t="s">
        <v>1630</v>
      </c>
      <c r="F46">
        <v>0</v>
      </c>
    </row>
    <row r="47" spans="1:6" x14ac:dyDescent="0.25">
      <c r="A47">
        <v>21072</v>
      </c>
      <c r="B47" t="s">
        <v>1674</v>
      </c>
      <c r="C47" s="435" t="s">
        <v>1675</v>
      </c>
      <c r="D47" t="s">
        <v>1650</v>
      </c>
      <c r="E47" t="s">
        <v>602</v>
      </c>
      <c r="F47">
        <v>3</v>
      </c>
    </row>
    <row r="48" spans="1:6" x14ac:dyDescent="0.25">
      <c r="A48">
        <v>21053</v>
      </c>
      <c r="B48" t="s">
        <v>564</v>
      </c>
      <c r="C48" s="435" t="s">
        <v>1675</v>
      </c>
      <c r="D48" t="s">
        <v>525</v>
      </c>
      <c r="E48" t="s">
        <v>1667</v>
      </c>
      <c r="F48">
        <v>2</v>
      </c>
    </row>
    <row r="49" spans="1:6" x14ac:dyDescent="0.25">
      <c r="A49">
        <v>21054</v>
      </c>
      <c r="B49" t="s">
        <v>1676</v>
      </c>
      <c r="C49" s="435" t="s">
        <v>1677</v>
      </c>
      <c r="D49" t="s">
        <v>519</v>
      </c>
      <c r="E49" t="s">
        <v>520</v>
      </c>
      <c r="F49">
        <v>3</v>
      </c>
    </row>
    <row r="50" spans="1:6" x14ac:dyDescent="0.25">
      <c r="A50">
        <v>21061</v>
      </c>
      <c r="B50" t="s">
        <v>1678</v>
      </c>
      <c r="C50" s="435" t="s">
        <v>1677</v>
      </c>
      <c r="D50" t="s">
        <v>528</v>
      </c>
      <c r="E50" t="s">
        <v>529</v>
      </c>
      <c r="F50">
        <v>3</v>
      </c>
    </row>
    <row r="51" spans="1:6" x14ac:dyDescent="0.25">
      <c r="A51">
        <v>21055</v>
      </c>
      <c r="B51" t="s">
        <v>1679</v>
      </c>
      <c r="C51" s="435" t="s">
        <v>1680</v>
      </c>
      <c r="D51" t="s">
        <v>514</v>
      </c>
      <c r="E51" t="s">
        <v>31</v>
      </c>
      <c r="F51">
        <v>2</v>
      </c>
    </row>
    <row r="52" spans="1:6" x14ac:dyDescent="0.25">
      <c r="A52">
        <v>21056</v>
      </c>
      <c r="B52" t="s">
        <v>569</v>
      </c>
      <c r="C52" s="435" t="s">
        <v>1681</v>
      </c>
      <c r="D52" t="s">
        <v>1627</v>
      </c>
      <c r="E52" t="s">
        <v>535</v>
      </c>
      <c r="F52">
        <v>3</v>
      </c>
    </row>
    <row r="53" spans="1:6" x14ac:dyDescent="0.25">
      <c r="A53">
        <v>21074</v>
      </c>
      <c r="B53" t="s">
        <v>1682</v>
      </c>
      <c r="C53" s="435" t="s">
        <v>1683</v>
      </c>
      <c r="D53" t="s">
        <v>548</v>
      </c>
      <c r="E53" t="s">
        <v>524</v>
      </c>
      <c r="F53">
        <v>3</v>
      </c>
    </row>
    <row r="54" spans="1:6" x14ac:dyDescent="0.25">
      <c r="A54">
        <v>21057</v>
      </c>
      <c r="B54" t="s">
        <v>1684</v>
      </c>
      <c r="C54" s="435" t="s">
        <v>1685</v>
      </c>
      <c r="D54" t="s">
        <v>515</v>
      </c>
      <c r="E54" t="s">
        <v>128</v>
      </c>
      <c r="F54">
        <v>3</v>
      </c>
    </row>
    <row r="55" spans="1:6" x14ac:dyDescent="0.25">
      <c r="A55">
        <v>21058</v>
      </c>
      <c r="B55" t="s">
        <v>1686</v>
      </c>
      <c r="C55" s="435" t="s">
        <v>1687</v>
      </c>
      <c r="D55" t="s">
        <v>515</v>
      </c>
      <c r="E55" t="s">
        <v>128</v>
      </c>
      <c r="F55">
        <v>3</v>
      </c>
    </row>
    <row r="56" spans="1:6" x14ac:dyDescent="0.25">
      <c r="A56">
        <v>21059</v>
      </c>
      <c r="B56" t="s">
        <v>1688</v>
      </c>
      <c r="C56" s="435" t="s">
        <v>1689</v>
      </c>
      <c r="D56" t="s">
        <v>516</v>
      </c>
      <c r="E56" t="s">
        <v>455</v>
      </c>
      <c r="F56">
        <v>2</v>
      </c>
    </row>
    <row r="57" spans="1:6" x14ac:dyDescent="0.25">
      <c r="A57">
        <v>20051</v>
      </c>
      <c r="B57" t="s">
        <v>565</v>
      </c>
      <c r="C57" s="435" t="s">
        <v>566</v>
      </c>
      <c r="D57" t="s">
        <v>514</v>
      </c>
      <c r="E57" t="s">
        <v>31</v>
      </c>
      <c r="F57">
        <v>2</v>
      </c>
    </row>
    <row r="58" spans="1:6" x14ac:dyDescent="0.25">
      <c r="A58">
        <v>20065</v>
      </c>
      <c r="B58" t="s">
        <v>567</v>
      </c>
      <c r="C58" s="435" t="s">
        <v>568</v>
      </c>
      <c r="D58" t="s">
        <v>548</v>
      </c>
      <c r="E58" t="s">
        <v>524</v>
      </c>
      <c r="F58">
        <v>2</v>
      </c>
    </row>
    <row r="59" spans="1:6" x14ac:dyDescent="0.25">
      <c r="A59">
        <v>20071</v>
      </c>
      <c r="B59" t="s">
        <v>569</v>
      </c>
      <c r="C59" s="435" t="s">
        <v>568</v>
      </c>
      <c r="D59" t="s">
        <v>525</v>
      </c>
      <c r="E59" t="s">
        <v>535</v>
      </c>
      <c r="F59">
        <v>3</v>
      </c>
    </row>
    <row r="60" spans="1:6" x14ac:dyDescent="0.25">
      <c r="A60">
        <v>20052</v>
      </c>
      <c r="B60" t="s">
        <v>570</v>
      </c>
      <c r="C60" s="435" t="s">
        <v>571</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11</v>
      </c>
      <c r="B4" s="150"/>
      <c r="C4" s="79">
        <v>1</v>
      </c>
      <c r="D4" s="257" t="str">
        <f ca="1">VLOOKUP(C4,Postupy!$A$3:$BG$34,59,0)</f>
        <v>11 PEK Stolín - Geisler Dan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11 PEK Stolín - Geisler Dan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6 SK Sahara Vědomice - Demčíková Jiřina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6</v>
      </c>
      <c r="B9" s="150"/>
      <c r="C9" s="81">
        <v>16</v>
      </c>
      <c r="D9" s="257" t="str">
        <f ca="1">VLOOKUP(C9,Postupy!$A$3:$BG$34,59,0)</f>
        <v>6 SK Sahara Vědomice - Demčíková Jiřina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3 PC Kolová - Kauca Jindřich</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 PC Kolová - Kauca Jindřich</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21 PEK Stolín - Jablonský Lukáš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21</v>
      </c>
      <c r="B17" s="150"/>
      <c r="C17" s="81">
        <v>8</v>
      </c>
      <c r="D17" s="257" t="str">
        <f ca="1">VLOOKUP(C17,Postupy!$A$3:$BG$34,59,0)</f>
        <v>21 PEK Stolín - Jablonský Lukáš</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13</v>
      </c>
      <c r="B20" s="150"/>
      <c r="C20" s="79">
        <v>5</v>
      </c>
      <c r="D20" s="257" t="str">
        <f ca="1">VLOOKUP(C20,Postupy!$A$3:$BG$34,59,0)</f>
        <v>13 SKP Kulová osma - Krejčín Leoš</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13 SKP Kulová osma - Krejčín Leoš</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10 Petank Club Praha - Kašparová Barbora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10</v>
      </c>
      <c r="B25" s="150"/>
      <c r="C25" s="81">
        <v>12</v>
      </c>
      <c r="D25" s="257" t="str">
        <f ca="1">VLOOKUP(C25,Postupy!$A$3:$BG$34,59,0)</f>
        <v>10 Petank Club Praha - Kašparová Barbora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v>
      </c>
      <c r="B28" s="150"/>
      <c r="C28" s="79">
        <v>13</v>
      </c>
      <c r="D28" s="257" t="str">
        <f ca="1">VLOOKUP(C28,Postupy!$A$3:$BG$34,59,0)</f>
        <v>5 PC Sokol Lipník - Morávek Petr</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 PC Sokol Lipník - Morávek Petr</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 PC Sokol Lipník - Froňková Blanka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PC Sokol Lipník - Froňková Blanka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18</v>
      </c>
      <c r="B36" s="150"/>
      <c r="C36" s="79">
        <v>3</v>
      </c>
      <c r="D36" s="257" t="str">
        <f ca="1">VLOOKUP(C36,Postupy!$A$3:$BG$34,59,0)</f>
        <v>18 PK Osika Plzeň - Valenz Jan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18 PK Osika Plzeň - Valenz Jan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24 JAPKO - Fukal Milan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24</v>
      </c>
      <c r="B41" s="150"/>
      <c r="C41" s="81">
        <v>14</v>
      </c>
      <c r="D41" s="257" t="str">
        <f ca="1">VLOOKUP(C41,Postupy!$A$3:$BG$34,59,0)</f>
        <v>24 JAPKO - Fukal Milan</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8</v>
      </c>
      <c r="B44" s="150"/>
      <c r="C44" s="79">
        <v>11</v>
      </c>
      <c r="D44" s="257" t="str">
        <f ca="1">VLOOKUP(C44,Postupy!$A$3:$BG$34,59,0)</f>
        <v>8 Carreau Brno - Slobodová Veronika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8 Carreau Brno - Slobodová Veronika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15 SK Sahara Vědomice - Přibyl Miloš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15</v>
      </c>
      <c r="B49" s="150"/>
      <c r="C49" s="81">
        <v>6</v>
      </c>
      <c r="D49" s="257" t="str">
        <f ca="1">VLOOKUP(C49,Postupy!$A$3:$BG$34,59,0)</f>
        <v>15 SK Sahara Vědomice - Přibyl Miloš</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Sokol Kostomlaty - Vlach Jaromír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Sokol Kostomlaty - Vlach Jaromír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2 Carreau Brno - Michálek Jan</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v>
      </c>
      <c r="B57" s="150"/>
      <c r="C57" s="81">
        <v>10</v>
      </c>
      <c r="D57" s="257" t="str">
        <f ca="1">VLOOKUP(C57,Postupy!$A$3:$BG$34,59,0)</f>
        <v>2 Carreau Brno - Michálek Jan</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26</v>
      </c>
      <c r="B60" s="150"/>
      <c r="C60" s="79">
        <v>15</v>
      </c>
      <c r="D60" s="257" t="str">
        <f ca="1">VLOOKUP(C60,Postupy!$A$3:$BG$34,59,0)</f>
        <v>26 SK Pétanque Řepy - Váňová Věra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26 SK Pétanque Řepy - Váňová Věra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29   - Lukas Weber (Stahlball e.V.)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29</v>
      </c>
      <c r="B65" s="150"/>
      <c r="C65" s="81">
        <v>2</v>
      </c>
      <c r="D65" s="257" t="str">
        <f ca="1">VLOOKUP(C65,Postupy!$A$3:$BG$34,59,0)</f>
        <v xml:space="preserve">29   - Lukas Weber (Stahlball e.V.)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L38" sqref="L3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11</v>
      </c>
      <c r="B4" s="16"/>
      <c r="C4" s="79">
        <v>1</v>
      </c>
      <c r="D4" s="257" t="str">
        <f ca="1">VLOOKUP(C4,Postupy!$A$3:$AT$18,46,0)</f>
        <v>11 PEK Stolín - Geisler Dan</v>
      </c>
      <c r="E4" s="130">
        <v>5</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16</v>
      </c>
      <c r="D5" s="257" t="str">
        <f ca="1">VLOOKUP(C5,Postupy!$A$3:$AT$18,46,0)</f>
        <v>6 SK Sahara Vědomice - Demčíková Jiřina</v>
      </c>
      <c r="E5" s="131">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SK Sahara Vědomice - Demčíková Jiřina</v>
      </c>
      <c r="I6" s="130">
        <v>5</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3 PC Kolová - Kauca Jindřich</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3 PC Kolová - Kauca Jindřich</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21</v>
      </c>
      <c r="B9" s="16"/>
      <c r="C9" s="81">
        <v>8</v>
      </c>
      <c r="D9" s="257" t="str">
        <f ca="1">VLOOKUP(C9,Postupy!$A$3:$AT$18,46,0)</f>
        <v>21 PEK Stolín - Jablonský Lukáš</v>
      </c>
      <c r="E9" s="131">
        <v>0</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PC Kolová - Kauca Jindřich</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10 Petank Club Praha - Kašparová Barbora</v>
      </c>
      <c r="M11" s="131">
        <v>7</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13</v>
      </c>
      <c r="B12" s="16"/>
      <c r="C12" s="79">
        <v>5</v>
      </c>
      <c r="D12" s="257" t="str">
        <f ca="1">VLOOKUP(C12,Postupy!$A$3:$AT$18,46,0)</f>
        <v>13 SKP Kulová osma - Krejčín Leoš</v>
      </c>
      <c r="E12" s="130">
        <v>7</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10</v>
      </c>
      <c r="B13" s="16"/>
      <c r="C13" s="81">
        <v>12</v>
      </c>
      <c r="D13" s="257" t="str">
        <f ca="1">VLOOKUP(C13,Postupy!$A$3:$AT$18,46,0)</f>
        <v>10 Petank Club Praha - Kašparová Barbora</v>
      </c>
      <c r="E13" s="131">
        <v>10</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10 Petank Club Praha - Kašparová Barbora</v>
      </c>
      <c r="I14" s="130">
        <v>11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5 PC Sokol Lipník - Morávek Petr</v>
      </c>
      <c r="I15" s="131">
        <v>9</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v>
      </c>
      <c r="B16" s="16"/>
      <c r="C16" s="79">
        <v>13</v>
      </c>
      <c r="D16" s="257" t="str">
        <f ca="1">VLOOKUP(C16,Postupy!$A$3:$AT$18,46,0)</f>
        <v>5 PC Sokol Lipník - Morávek Petr</v>
      </c>
      <c r="E16" s="130">
        <v>11</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PC Sokol Lipník - Froňková Blanka</v>
      </c>
      <c r="E17" s="131">
        <v>10</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PC Kolová - Kauca Jindřich</v>
      </c>
      <c r="Q18" s="130">
        <v>9</v>
      </c>
      <c r="R18" s="26"/>
      <c r="S18" s="37">
        <v>1</v>
      </c>
      <c r="T18" s="101" t="str">
        <f ca="1">IF(AND(Q18="",Q19="")," ",IF(N(Q18)=N(Q19)," ",IF(N(Q18)&gt;N(Q19),P18,P19)))</f>
        <v xml:space="preserve">29   - Lukas Weber (Stahlball e.V.)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29   - Lukas Weber (Stahlball e.V.)  </v>
      </c>
      <c r="Q19" s="131">
        <v>13</v>
      </c>
      <c r="R19" s="16"/>
      <c r="S19" s="37">
        <v>2</v>
      </c>
      <c r="T19" s="99" t="str">
        <f ca="1">IF(AND(Q18="",Q19="")," ",IF(N(Q19)=N(Q18)," ",IF(N(Q19)&gt;N(Q18),P18,P19)))</f>
        <v>3 PC Kolová - Kauca Jindřich</v>
      </c>
      <c r="U19" s="98">
        <v>2</v>
      </c>
      <c r="V19" s="16"/>
      <c r="W19" s="16"/>
      <c r="X19" s="16"/>
      <c r="Y19" s="16"/>
      <c r="Z19" s="16"/>
      <c r="AA19" s="16"/>
    </row>
    <row r="20" spans="1:29" ht="18.75" thickBot="1" x14ac:dyDescent="0.3">
      <c r="A20" s="87">
        <f ca="1">VLOOKUP(C20,Postupy!$A$3:$C$18,3,0)</f>
        <v>18</v>
      </c>
      <c r="B20" s="16"/>
      <c r="C20" s="79">
        <v>3</v>
      </c>
      <c r="D20" s="257" t="str">
        <f ca="1">VLOOKUP(C20,Postupy!$A$3:$AT$18,46,0)</f>
        <v>18 PK Osika Plzeň - Valenz Jan</v>
      </c>
      <c r="E20" s="130">
        <v>8</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24</v>
      </c>
      <c r="B21" s="16"/>
      <c r="C21" s="81">
        <v>14</v>
      </c>
      <c r="D21" s="257" t="str">
        <f ca="1">VLOOKUP(C21,Postupy!$A$3:$AT$18,46,0)</f>
        <v>24 JAPKO - Fukal Milan</v>
      </c>
      <c r="E21" s="131">
        <v>7</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18 PK Osika Plzeň - Valenz Jan</v>
      </c>
      <c r="I22" s="130">
        <v>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15 SK Sahara Vědomice - Přibyl Miloš</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8</v>
      </c>
      <c r="B24" s="16"/>
      <c r="C24" s="79">
        <v>11</v>
      </c>
      <c r="D24" s="257" t="str">
        <f ca="1">VLOOKUP(C24,Postupy!$A$3:$AT$18,46,0)</f>
        <v>8 Carreau Brno - Slobodová Veronika</v>
      </c>
      <c r="E24" s="130">
        <v>5</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15</v>
      </c>
      <c r="B25" s="16"/>
      <c r="C25" s="81">
        <v>6</v>
      </c>
      <c r="D25" s="257" t="str">
        <f ca="1">VLOOKUP(C25,Postupy!$A$3:$AT$18,46,0)</f>
        <v>15 SK Sahara Vědomice - Přibyl Miloš</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15 SK Sahara Vědomice - Přibyl Miloš</v>
      </c>
      <c r="M26" s="130">
        <v>4</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29   - Lukas Weber (Stahlball e.V.)  </v>
      </c>
      <c r="M27" s="131">
        <v>13</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Sokol Kostomlaty - Vlach Jaromír</v>
      </c>
      <c r="E28" s="130">
        <v>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v>
      </c>
      <c r="B29" s="16"/>
      <c r="C29" s="81">
        <v>10</v>
      </c>
      <c r="D29" s="257" t="str">
        <f ca="1">VLOOKUP(C29,Postupy!$A$3:$AT$18,46,0)</f>
        <v>2 Carreau Brno - Michálek Jan</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Carreau Brno - Michálek Jan</v>
      </c>
      <c r="I30" s="130">
        <v>8</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29   - Lukas Weber (Stahlball e.V.)  </v>
      </c>
      <c r="I31" s="131">
        <v>9</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26</v>
      </c>
      <c r="B32" s="16"/>
      <c r="C32" s="79">
        <v>15</v>
      </c>
      <c r="D32" s="257" t="str">
        <f ca="1">VLOOKUP(C32,Postupy!$A$3:$AT$18,46,0)</f>
        <v>26 SK Pétanque Řepy - Váňová Věra</v>
      </c>
      <c r="E32" s="130">
        <v>5</v>
      </c>
      <c r="F32" s="26"/>
      <c r="G32" s="25"/>
      <c r="H32" s="33"/>
      <c r="I32" s="15"/>
      <c r="J32" s="16"/>
      <c r="K32" s="16"/>
      <c r="L32" s="16"/>
      <c r="M32" s="16"/>
      <c r="N32" s="16"/>
      <c r="O32" s="79">
        <v>4</v>
      </c>
      <c r="P32" s="80" t="str">
        <f ca="1">IF(OR(TRIM(L10)="-",TRIM(L11)="-"), IF(TRIM(L10)="-",L11,L10),IF(AND(M10="",M11="")," ",IF(N(M11)=N(M10)," ",IF(N(M11)&gt;N(M10),L10,L11))))</f>
        <v>10 Petank Club Praha - Kašparová Barbora</v>
      </c>
      <c r="Q32" s="130">
        <v>13</v>
      </c>
      <c r="R32" s="166"/>
      <c r="S32" s="37">
        <v>3</v>
      </c>
      <c r="T32" s="99" t="str">
        <f ca="1">IF(AND(Q32="",Q33="")," ",IF(N(Q32)=N(Q33)," ",IF(N(Q32)&gt;N(Q33),P32,P33)))</f>
        <v>10 Petank Club Praha - Kašparová Barbora</v>
      </c>
      <c r="U32" s="98">
        <v>3</v>
      </c>
      <c r="V32" s="16"/>
      <c r="W32" s="16"/>
      <c r="X32" s="16"/>
      <c r="Y32" s="16"/>
      <c r="Z32" s="16"/>
      <c r="AA32" s="16"/>
    </row>
    <row r="33" spans="1:27" ht="19.5" thickTop="1" thickBot="1" x14ac:dyDescent="0.3">
      <c r="A33" s="87">
        <f ca="1">VLOOKUP(C33,Postupy!$A$3:$C$18,3,0)</f>
        <v>29</v>
      </c>
      <c r="B33" s="16"/>
      <c r="C33" s="81">
        <v>2</v>
      </c>
      <c r="D33" s="257" t="str">
        <f ca="1">VLOOKUP(C33,Postupy!$A$3:$AT$18,46,0)</f>
        <v xml:space="preserve">29   - Lukas Weber (Stahlball e.V.)  </v>
      </c>
      <c r="E33" s="131">
        <v>9</v>
      </c>
      <c r="F33" s="27"/>
      <c r="G33" s="16"/>
      <c r="H33" s="33"/>
      <c r="I33" s="16"/>
      <c r="J33" s="16"/>
      <c r="K33" s="16"/>
      <c r="L33" s="16"/>
      <c r="M33" s="16"/>
      <c r="N33" s="16"/>
      <c r="O33" s="81">
        <v>3</v>
      </c>
      <c r="P33" s="82" t="str">
        <f ca="1">IF(OR(TRIM(L26)="-",TRIM(L27)="-"), IF(TRIM(L26)="-",L27,L26),IF(AND(M26="",M27="")," ",IF(N(M27)=N(M26)," ",IF(N(M27)&gt;N(M26),L26,L27))))</f>
        <v>15 SK Sahara Vědomice - Přibyl Miloš</v>
      </c>
      <c r="Q33" s="131">
        <v>6</v>
      </c>
      <c r="R33" s="154"/>
      <c r="S33" s="37">
        <v>4</v>
      </c>
      <c r="T33" s="99" t="str">
        <f ca="1">IF(AND(Q32="",Q33="")," ",IF(N(Q33)=N(Q32)," ",IF(N(Q33)&gt;N(Q32),P32,P33)))</f>
        <v>15 SK Sahara Vědomice - Přibyl Miloš</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R30" sqref="R3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6</v>
      </c>
      <c r="B4" s="21"/>
      <c r="C4" s="79">
        <v>16</v>
      </c>
      <c r="D4" s="257" t="str">
        <f ca="1">IF(OR(TRIM('KO16'!D4)="-",TRIM('KO16'!D5)="-"), IF(TRIM('KO16'!D4)="-",'KO16'!D4,'KO16'!D5),IF(AND('KO16'!E4="",'KO16'!E5="")," ",IF(N('KO16'!E4)=N('KO16'!E5)," ",IF(N('KO16'!E4)&gt;N('KO16'!E5),'KO16'!D5,'KO16'!D4))))</f>
        <v>11 PEK Stolín - Geisler Dan</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21 PEK Stolín - Jablonský Lukáš</v>
      </c>
      <c r="E5" s="131">
        <v>6</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11 PEK Stolín - Geisler Dan</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13 SKP Kulová osma - Krejčín Leoš</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10</v>
      </c>
      <c r="B8" s="21"/>
      <c r="C8" s="79">
        <v>12</v>
      </c>
      <c r="D8" s="257" t="str">
        <f ca="1">IF(OR(TRIM('KO16'!D12)="-",TRIM('KO16'!D13)="-"), IF(TRIM('KO16'!D12)="-",'KO16'!D12,'KO16'!D13),IF(AND('KO16'!E12="",'KO16'!E13="")," ",IF(N('KO16'!E12)=N('KO16'!E13)," ",IF(N('KO16'!E12)&gt;N('KO16'!E13),'KO16'!D13,'KO16'!D12))))</f>
        <v>13 SKP Kulová osma - Krejčín Leoš</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v>
      </c>
      <c r="B9" s="31"/>
      <c r="C9" s="81">
        <v>13</v>
      </c>
      <c r="D9" s="258" t="str">
        <f ca="1">IF(OR(TRIM('KO16'!D16)="-",TRIM('KO16'!D17)="-"), IF(TRIM('KO16'!D16)="-",'KO16'!D16,'KO16'!D17),IF(AND('KO16'!E16="",'KO16'!E17="")," ",IF(N('KO16'!E16)=N('KO16'!E17)," ",IF(N('KO16'!E16)&gt;N('KO16'!E17),'KO16'!D17,'KO16'!D16))))</f>
        <v>1 PC Sokol Lipník - Froňková Blanka</v>
      </c>
      <c r="E9" s="131">
        <v>6</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13 SKP Kulová osma - Krejčín Leoš</v>
      </c>
      <c r="M10" s="130">
        <v>13</v>
      </c>
      <c r="N10" s="26"/>
      <c r="O10" s="37">
        <v>9</v>
      </c>
      <c r="P10" s="101" t="str">
        <f ca="1">IF(AND(M10="",M11="")," ",IF(N(M10)=N(M11)," ",IF(N(M10)&gt;N(M11),L10,L11)))</f>
        <v>13 SKP Kulová osma - Krejčín Leoš</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14 Sokol Kostomlaty - Vlach Jaromír</v>
      </c>
      <c r="M11" s="131">
        <v>3</v>
      </c>
      <c r="N11" s="20"/>
      <c r="O11" s="37">
        <v>10</v>
      </c>
      <c r="P11" s="99" t="str">
        <f ca="1">IF(AND(M10="",M11="")," ",IF(N(M11)=N(M10)," ",IF(N(M11)&gt;N(M10),L10,L11)))</f>
        <v>14 Sokol Kostomlaty - Vlach Jaromír</v>
      </c>
      <c r="Q11" s="98">
        <v>10</v>
      </c>
      <c r="R11" s="16"/>
      <c r="S11" s="16"/>
      <c r="T11" s="16"/>
      <c r="U11" s="16"/>
      <c r="V11" s="16"/>
      <c r="W11" s="16"/>
      <c r="X11" s="16"/>
      <c r="Y11" s="15"/>
      <c r="Z11" s="16"/>
      <c r="AA11" s="16"/>
      <c r="AB11" s="16"/>
      <c r="AC11" s="17"/>
    </row>
    <row r="12" spans="1:30" ht="18.75" thickBot="1" x14ac:dyDescent="0.3">
      <c r="A12" s="87">
        <f ca="1">VLOOKUP(C12,Postupy!$A$3:$C$34,3,0)</f>
        <v>24</v>
      </c>
      <c r="B12" s="21"/>
      <c r="C12" s="79">
        <v>14</v>
      </c>
      <c r="D12" s="257" t="str">
        <f ca="1">IF(OR(TRIM('KO16'!D20)="-",TRIM('KO16'!D21)="-"), IF(TRIM('KO16'!D20)="-",'KO16'!D20,'KO16'!D21),IF(AND('KO16'!E20="",'KO16'!E21="")," ",IF(N('KO16'!E20)=N('KO16'!E21)," ",IF(N('KO16'!E20)&gt;N('KO16'!E21),'KO16'!D21,'KO16'!D20))))</f>
        <v>24 JAPKO - Fukal Milan</v>
      </c>
      <c r="E12" s="130">
        <v>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8</v>
      </c>
      <c r="B13" s="31"/>
      <c r="C13" s="81">
        <v>11</v>
      </c>
      <c r="D13" s="258" t="str">
        <f ca="1">IF(OR(TRIM('KO16'!D24)="-",TRIM('KO16'!D25)="-"), IF(TRIM('KO16'!D24)="-",'KO16'!D24,'KO16'!D25),IF(AND('KO16'!E24="",'KO16'!E25="")," ",IF(N('KO16'!E24)=N('KO16'!E25)," ",IF(N('KO16'!E24)&gt;N('KO16'!E25),'KO16'!D25,'KO16'!D24))))</f>
        <v>8 Carreau Brno - Slobodová Veronika</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8 Carreau Brno - Slobodová Veronika</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14 Sokol Kostomlaty - Vlach Jaromír</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v>
      </c>
      <c r="B16" s="21"/>
      <c r="C16" s="79">
        <v>10</v>
      </c>
      <c r="D16" s="257" t="str">
        <f ca="1">IF(OR(TRIM('KO16'!D28)="-",TRIM('KO16'!D29)="-"), IF(TRIM('KO16'!D28)="-",'KO16'!D28,'KO16'!D29),IF(AND('KO16'!E28="",'KO16'!E29="")," ",IF(N('KO16'!E28)=N('KO16'!E29)," ",IF(N('KO16'!E28)&gt;N('KO16'!E29),'KO16'!D29,'KO16'!D28))))</f>
        <v>14 Sokol Kostomlaty - Vlach Jaromír</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26</v>
      </c>
      <c r="B17" s="31"/>
      <c r="C17" s="81">
        <v>15</v>
      </c>
      <c r="D17" s="258" t="str">
        <f ca="1">IF(OR(TRIM('KO16'!D32)="-",TRIM('KO16'!D33)="-"),IF(TRIM('KO16'!D32)="-",'KO16'!D32,'KO16'!D33),IF(AND('KO16'!E32="",'KO16'!E33="")," ",IF(N('KO16'!E32)=N('KO16'!E33)," ",IF(N('KO16'!E32)&gt;N('KO16'!E33),'KO16'!D33,'KO16'!D32))))</f>
        <v>26 SK Pétanque Řepy - Váňová Věra</v>
      </c>
      <c r="E17" s="131">
        <v>6</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11 PEK Stolín - Geisler Dan</v>
      </c>
      <c r="M18" s="130">
        <v>13</v>
      </c>
      <c r="N18" s="26"/>
      <c r="O18" s="37">
        <v>11</v>
      </c>
      <c r="P18" s="99" t="str">
        <f ca="1">IF(AND(M18="",M19="")," ",IF(N(M18)=N(M19)," ",IF(N(M18)&gt;N(M19),L18,L19)))</f>
        <v>11 PEK Stolín - Geisler Dan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8 Carreau Brno - Slobodová Veronika</v>
      </c>
      <c r="M19" s="131">
        <v>6</v>
      </c>
      <c r="N19" s="20"/>
      <c r="O19" s="37">
        <v>12</v>
      </c>
      <c r="P19" s="99" t="str">
        <f ca="1">IF(AND(M18="",M19="")," ",IF(N(M19)=N(M18)," ",IF(N(M19)&gt;N(M18),L18,L19)))</f>
        <v>8 Carreau Brno - Slobodová Veronika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21 PEK Stolín - Jablonský Lukáš</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 PC Sokol Lipník - Froňková Blanka</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21 PEK Stolín - Jablonský Lukáš</v>
      </c>
      <c r="M26" s="130">
        <v>6</v>
      </c>
      <c r="N26" s="26"/>
      <c r="O26" s="37">
        <v>13</v>
      </c>
      <c r="P26" s="99" t="str">
        <f ca="1">IF(AND(M26="",M27="")," ",IF(N(M26)=N(M27)," ",IF(N(M26)&gt;N(M27),L26,L27)))</f>
        <v>26 SK Pétanque Řepy - Váňová Věra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26 SK Pétanque Řepy - Váňová Věra</v>
      </c>
      <c r="M27" s="131">
        <v>13</v>
      </c>
      <c r="N27" s="20"/>
      <c r="O27" s="37">
        <v>14</v>
      </c>
      <c r="P27" s="99" t="str">
        <f ca="1">IF(AND(M26="",M27="")," ",IF(N(M27)=N(M26)," ",IF(N(M27)&gt;N(M26),L26,L27)))</f>
        <v>21 PEK Stolín - Jablonský Lukáš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24 JAPKO - Fukal Milan</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26 SK Pétanque Řepy - Váňová Věra</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 PC Sokol Lipník - Froňková Blanka</v>
      </c>
      <c r="M34" s="130">
        <v>6</v>
      </c>
      <c r="N34" s="26"/>
      <c r="O34" s="37">
        <v>15</v>
      </c>
      <c r="P34" s="99" t="str">
        <f ca="1">IF(AND(M34="",M35="")," ",IF(N(M34)=N(M35)," ",IF(N(M34)&gt;N(M35),L34,L35)))</f>
        <v>24 JAPKO - Fukal Milan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24 JAPKO - Fukal Milan</v>
      </c>
      <c r="M35" s="131">
        <v>13</v>
      </c>
      <c r="N35" s="20"/>
      <c r="O35" s="37">
        <v>16</v>
      </c>
      <c r="P35" s="99" t="str">
        <f ca="1">IF(AND(M34="",M35="")," ",IF(N(M35)=N(M34)," ",IF(N(M35)&gt;N(M34),L34,L35)))</f>
        <v>1 PC Sokol Lipník - Froňková Blanka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11</v>
      </c>
      <c r="B4" s="16"/>
      <c r="C4" s="79">
        <v>1</v>
      </c>
      <c r="D4" s="257" t="str">
        <f ca="1">VLOOKUP(C4,Postupy!$A$3:$AI$10,35,0)</f>
        <v>6 SK Sahara Vědomice - Demčíková Jiřina</v>
      </c>
      <c r="E4" s="130">
        <f>VLOOKUP(C4,Postupy!$A$3:$AJ$10,36,0)</f>
        <v>5</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21</v>
      </c>
      <c r="B5" s="16"/>
      <c r="C5" s="81">
        <v>8</v>
      </c>
      <c r="D5" s="257" t="str">
        <f ca="1">VLOOKUP(C5,Postupy!$A$3:$AI$10,35,0)</f>
        <v>3 PC Kolová - Kauca Jindřich</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Kolová - Kauca Jindřich</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10 Petank Club Praha - Kašparová Barbora</v>
      </c>
      <c r="I7" s="131">
        <f>VLOOKUP(G7,Postupy!$A$3:$AL$6,38,0)</f>
        <v>7</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13</v>
      </c>
      <c r="B8" s="16"/>
      <c r="C8" s="79">
        <v>5</v>
      </c>
      <c r="D8" s="257" t="str">
        <f ca="1">VLOOKUP(C8,Postupy!$A$3:$AI$10,35,0)</f>
        <v>10 Petank Club Praha - Kašparová Barbora</v>
      </c>
      <c r="E8" s="130">
        <f>VLOOKUP(C8,Postupy!$A$3:$AJ$10,36,0)</f>
        <v>11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5 PC Sokol Lipník - Morávek Petr</v>
      </c>
      <c r="E9" s="131">
        <f>VLOOKUP(C9,Postupy!$A$3:$AJ$10,36,0)</f>
        <v>9</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PC Kolová - Kauca Jindřich</v>
      </c>
      <c r="M10" s="130">
        <f>VLOOKUP(K10,Postupy!$A$3:$AN$6,40,0)</f>
        <v>9</v>
      </c>
      <c r="N10" s="26"/>
      <c r="O10" s="37">
        <v>1</v>
      </c>
      <c r="P10" s="101" t="str">
        <f ca="1">IF(AND(M10="",M11="")," ",IF(N(M10)=N(M11)," ",IF(N(M10)&gt;N(M11),L10,L11)))</f>
        <v xml:space="preserve">29   - Lukas Weber (Stahlball e.V.)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29   - Lukas Weber (Stahlball e.V.)  </v>
      </c>
      <c r="M11" s="131">
        <f>VLOOKUP(K11,Postupy!$A$3:$AN$6,40,0)</f>
        <v>13</v>
      </c>
      <c r="N11" s="16"/>
      <c r="O11" s="37">
        <v>2</v>
      </c>
      <c r="P11" s="99" t="str">
        <f ca="1">IF(AND(M10="",M11="")," ",IF(N(M11)=N(M10)," ",IF(N(M11)&gt;N(M10),L10,L11)))</f>
        <v>3 PC Kolová - Kauca Jindřich</v>
      </c>
      <c r="Q11" s="98">
        <v>2</v>
      </c>
      <c r="R11" s="16"/>
      <c r="S11" s="16"/>
      <c r="T11" s="16"/>
      <c r="U11" s="16"/>
      <c r="V11" s="16"/>
      <c r="W11" s="16"/>
      <c r="X11" s="16"/>
      <c r="Y11" s="15"/>
      <c r="Z11" s="16"/>
      <c r="AA11" s="16"/>
      <c r="AB11" s="16"/>
      <c r="AC11" s="17"/>
    </row>
    <row r="12" spans="1:30" ht="18.75" thickBot="1" x14ac:dyDescent="0.3">
      <c r="A12" s="87">
        <f ca="1">VLOOKUP(C12,Postupy!$A$3:$C$18,3,0)</f>
        <v>18</v>
      </c>
      <c r="B12" s="16"/>
      <c r="C12" s="79">
        <v>3</v>
      </c>
      <c r="D12" s="257" t="str">
        <f ca="1">VLOOKUP(C12,Postupy!$A$3:$AI$10,35,0)</f>
        <v>18 PK Osika Plzeň - Valenz Jan</v>
      </c>
      <c r="E12" s="130">
        <f>VLOOKUP(C12,Postupy!$A$3:$AJ$10,36,0)</f>
        <v>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15</v>
      </c>
      <c r="B13" s="16"/>
      <c r="C13" s="81">
        <v>6</v>
      </c>
      <c r="D13" s="257" t="str">
        <f ca="1">VLOOKUP(C13,Postupy!$A$3:$AI$10,35,0)</f>
        <v>15 SK Sahara Vědomice - Přibyl Miloš</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15 SK Sahara Vědomice - Přibyl Miloš</v>
      </c>
      <c r="I14" s="130">
        <f>VLOOKUP(G14,Postupy!$A$3:$AL$6,38,0)</f>
        <v>4</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29   - Lukas Weber (Stahlball e.V.)  </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2 Carreau Brno - Michálek Jan</v>
      </c>
      <c r="E16" s="130">
        <f>VLOOKUP(C16,Postupy!$A$3:$AJ$10,36,0)</f>
        <v>8</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29</v>
      </c>
      <c r="B17" s="16"/>
      <c r="C17" s="81">
        <v>2</v>
      </c>
      <c r="D17" s="257" t="str">
        <f ca="1">VLOOKUP(C17,Postupy!$A$3:$AI$10,35,0)</f>
        <v xml:space="preserve">29   - Lukas Weber (Stahlball e.V.)  </v>
      </c>
      <c r="E17" s="131">
        <f>VLOOKUP(C17,Postupy!$A$3:$AJ$10,36,0)</f>
        <v>9</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10 Petank Club Praha - Kašparová Barbora</v>
      </c>
      <c r="M20" s="130">
        <f>VLOOKUP(K20,Postupy!$A$3:$AN$6,40,0)</f>
        <v>13</v>
      </c>
      <c r="N20" s="166"/>
      <c r="O20" s="37">
        <v>3</v>
      </c>
      <c r="P20" s="99" t="str">
        <f ca="1">IF(AND(M20="",M21="")," ",IF(N(M20)=N(M21)," ",IF(N(M20)&gt;N(M21),L20,L21)))</f>
        <v>10 Petank Club Praha - Kašparová Barbora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15 SK Sahara Vědomice - Přibyl Miloš</v>
      </c>
      <c r="M21" s="131">
        <f>VLOOKUP(K21,Postupy!$A$3:$AN$6,40,0)</f>
        <v>6</v>
      </c>
      <c r="N21" s="154"/>
      <c r="O21" s="37">
        <v>4</v>
      </c>
      <c r="P21" s="99" t="str">
        <f ca="1">IF(AND(M20="",M21="")," ",IF(N(M21)=N(M20)," ",IF(N(M21)&gt;N(M20),L20,L21)))</f>
        <v>15 SK Sahara Vědomice - Přibyl Miloš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3" sqref="P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21</v>
      </c>
      <c r="B4" s="65"/>
      <c r="C4" s="79">
        <v>8</v>
      </c>
      <c r="D4" s="257" t="str">
        <f ca="1">IF(OR(TRIM('KO8'!D4)="-",TRIM('KO8'!D5)="-"), IF(TRIM('KO8'!D4)="-",'KO8'!D4,'KO8'!D5),IF(AND('KO8'!E4="",'KO8'!E5="")," ",IF(N('KO8'!E4)=N('KO8'!E5)," ",IF(N('KO8'!E4)&gt;N('KO8'!E5),'KO8'!D5,'KO8'!D4))))</f>
        <v>6 SK Sahara Vědomice - Demčíková Jiřina</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13</v>
      </c>
      <c r="B5" s="66"/>
      <c r="C5" s="81">
        <v>5</v>
      </c>
      <c r="D5" s="258" t="str">
        <f ca="1">IF(OR(TRIM('KO8'!D8)="-",TRIM('KO8'!D9)="-"), IF(TRIM('KO8'!D8)="-",'KO8'!D8,'KO8'!D9),IF(AND('KO8'!E8="",'KO8'!E9="")," ",IF(N('KO8'!E8)=N('KO8'!E9)," ",IF(N('KO8'!E8)&gt;N('KO8'!E9),'KO8'!D9,'KO8'!D8))))</f>
        <v>5 PC Sokol Lipník - Morávek Petr</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PC Sokol Lipník - Morávek Petr</v>
      </c>
      <c r="I6" s="130">
        <v>6</v>
      </c>
      <c r="J6" s="26"/>
      <c r="K6" s="38">
        <v>5</v>
      </c>
      <c r="L6" s="101" t="str">
        <f ca="1">IF(AND(I6="",I7="")," ",IF(N(I6)=N(I7)," ",IF(N(I6)&gt;N(I7),H6,H7)))</f>
        <v>18 PK Osika Plzeň - Valenz Jan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18 PK Osika Plzeň - Valenz Jan</v>
      </c>
      <c r="I7" s="131">
        <v>13</v>
      </c>
      <c r="J7" s="20"/>
      <c r="K7" s="260">
        <v>6</v>
      </c>
      <c r="L7" s="99" t="str">
        <f ca="1">IF(AND(I6="",I7="")," ",IF(N(I7)=N(I6)," ",IF(N(I7)&gt;N(I6),H6,H7)))</f>
        <v>5 PC Sokol Lipník - Morávek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18 PK Osika Plzeň - Valenz Jan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Carreau Brno - Michálek Jan</v>
      </c>
      <c r="E9" s="131">
        <v>4</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SK Sahara Vědomice - Demčíková Jiřina</v>
      </c>
      <c r="I12" s="130">
        <v>6</v>
      </c>
      <c r="J12" s="166"/>
      <c r="K12" s="98">
        <v>7</v>
      </c>
      <c r="L12" s="99" t="str">
        <f ca="1">IF(AND(I12="",I13="")," ",IF(N(I12)=N(I13)," ",IF(N(I12)&gt;N(I13),H12,H13)))</f>
        <v>2 Carreau Brno - Michálek Jan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 Carreau Brno - Michálek Jan</v>
      </c>
      <c r="I13" s="131">
        <v>13</v>
      </c>
      <c r="J13" s="154"/>
      <c r="K13" s="260">
        <v>8</v>
      </c>
      <c r="L13" s="99" t="str">
        <f ca="1">IF(AND(I12="",I13="")," ",IF(N(I13)=N(I12)," ",IF(N(I13)&gt;N(I12),H12,H13)))</f>
        <v>6 SK Sahara Vědomice - Demčíková Jiřina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11</v>
      </c>
      <c r="B4" s="16"/>
      <c r="C4" s="79">
        <v>1</v>
      </c>
      <c r="D4" s="257" t="str">
        <f ca="1">VLOOKUP(C4,Postupy!$A$3:$W$6,23,0)</f>
        <v>3 PC Kolová - Kauca Jindřich</v>
      </c>
      <c r="E4" s="130">
        <f>VLOOKUP(C4,Postupy!$A$3:$X$6,24,0)</f>
        <v>13</v>
      </c>
      <c r="F4" s="19"/>
      <c r="G4" s="15"/>
      <c r="H4" s="215" t="s">
        <v>414</v>
      </c>
      <c r="I4" s="15"/>
      <c r="J4" s="16"/>
      <c r="K4" s="16"/>
      <c r="L4" s="16"/>
      <c r="M4" s="16"/>
      <c r="N4" s="16"/>
      <c r="O4" s="16"/>
      <c r="P4" s="17"/>
    </row>
    <row r="5" spans="1:28" ht="20.25" thickTop="1" thickBot="1" x14ac:dyDescent="0.35">
      <c r="A5" s="87">
        <f ca="1">VLOOKUP(C5,Postupy!$A$3:$C$18,3,0)</f>
        <v>1</v>
      </c>
      <c r="B5" s="16"/>
      <c r="C5" s="81">
        <v>4</v>
      </c>
      <c r="D5" s="257" t="str">
        <f ca="1">VLOOKUP(C5,Postupy!$A$3:$W$6,23,0)</f>
        <v>10 Petank Club Praha - Kašparová Barbora</v>
      </c>
      <c r="E5" s="131">
        <f>VLOOKUP(C5,Postupy!$A$3:$X$6,24,0)</f>
        <v>7</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PC Kolová - Kauca Jindřich</v>
      </c>
      <c r="I6" s="130">
        <f>VLOOKUP(G6,Postupy!$A$3:$Z$6,26,0)</f>
        <v>9</v>
      </c>
      <c r="J6" s="26"/>
      <c r="K6" s="37">
        <v>1</v>
      </c>
      <c r="L6" s="101" t="str">
        <f ca="1">IF(AND(I6="",I7="")," ",IF(N(I6)=N(I7)," ",IF(N(I6)&gt;N(I7),H6,H7)))</f>
        <v xml:space="preserve">29   - Lukas Weber (Stahlball e.V.)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29   - Lukas Weber (Stahlball e.V.)  </v>
      </c>
      <c r="I7" s="131">
        <f>VLOOKUP(G7,Postupy!$A$3:$Z$6,26,0)</f>
        <v>13</v>
      </c>
      <c r="J7" s="16"/>
      <c r="K7" s="37">
        <v>2</v>
      </c>
      <c r="L7" s="99" t="str">
        <f ca="1">IF(AND(I6="",I7="")," ",IF(N(I7)=N(I6)," ",IF(N(I7)&gt;N(I6),H6,H7)))</f>
        <v>3 PC Kolová - Kauca Jindřich</v>
      </c>
      <c r="M7" s="98">
        <v>2</v>
      </c>
      <c r="N7" s="16"/>
      <c r="O7" s="16"/>
      <c r="P7" s="16"/>
    </row>
    <row r="8" spans="1:28" ht="18.75" thickBot="1" x14ac:dyDescent="0.3">
      <c r="A8" s="87">
        <f ca="1">VLOOKUP(C8,Postupy!$A$3:$C$9,3,0)</f>
        <v>18</v>
      </c>
      <c r="B8" s="16"/>
      <c r="C8" s="79">
        <v>3</v>
      </c>
      <c r="D8" s="257" t="str">
        <f ca="1">VLOOKUP(C8,Postupy!$A$3:$W$6,23,0)</f>
        <v>15 SK Sahara Vědomice - Přibyl Miloš</v>
      </c>
      <c r="E8" s="130">
        <f>VLOOKUP(C8,Postupy!$A$3:$X$6,24,0)</f>
        <v>4</v>
      </c>
      <c r="F8" s="26"/>
      <c r="G8" s="16"/>
      <c r="H8" s="48"/>
      <c r="I8" s="17"/>
      <c r="J8" s="16"/>
      <c r="K8" s="16"/>
      <c r="L8" s="16"/>
      <c r="M8" s="16"/>
      <c r="N8" s="16"/>
      <c r="O8" s="17"/>
      <c r="P8" s="16"/>
    </row>
    <row r="9" spans="1:28" ht="19.5" thickTop="1" thickBot="1" x14ac:dyDescent="0.3">
      <c r="A9" s="87">
        <f ca="1">VLOOKUP(C9,Postupy!$A$3:$C$18,3,0)</f>
        <v>29</v>
      </c>
      <c r="B9" s="16"/>
      <c r="C9" s="81">
        <v>2</v>
      </c>
      <c r="D9" s="257" t="str">
        <f ca="1">VLOOKUP(C9,Postupy!$A$3:$W$6,23,0)</f>
        <v xml:space="preserve">29   - Lukas Weber (Stahlball e.V.)  </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10 Petank Club Praha - Kašparová Barbora</v>
      </c>
      <c r="I16" s="130">
        <f>VLOOKUP(G16,Postupy!$A$3:$Z$6,26,0)</f>
        <v>13</v>
      </c>
      <c r="J16" s="166"/>
      <c r="K16" s="37">
        <v>3</v>
      </c>
      <c r="L16" s="99" t="str">
        <f ca="1">IF(AND(I16="",I17="")," ",IF(N(I16)=N(I17)," ",IF(N(I16)&gt;N(I17),H16,H17)))</f>
        <v>10 Petank Club Praha - Kašparová Barbora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15 SK Sahara Vědomice - Přibyl Miloš</v>
      </c>
      <c r="I17" s="131">
        <f>VLOOKUP(G17,Postupy!$A$3:$Z$6,26,0)</f>
        <v>6</v>
      </c>
      <c r="J17" s="154"/>
      <c r="K17" s="37">
        <v>4</v>
      </c>
      <c r="L17" s="99" t="str">
        <f ca="1">IF(AND(I16="",I17="")," ",IF(N(I17)=N(I16)," ",IF(N(I17)&gt;N(I16),H16,H17)))</f>
        <v>15 SK Sahara Vědomice - Přibyl Miloš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 xml:space="preserve">29   - Lukas Weber (Stahlball e.V.)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Lukas Weber (Stahlball e.V.)    , Jan Bilitewski (Stahlball e.V.)    , Devin Zimmermann (Stahlball e.V.)           </v>
      </c>
      <c r="D2" s="104">
        <v>1</v>
      </c>
      <c r="F2">
        <f ca="1">IF(TYPE(VLOOKUP($B2,Start.listina!$AL$11:$BF$138,21,0))=16,"",VLOOKUP($B2,Start.listina!$AL$11:$BF$138,21,0))</f>
        <v>29</v>
      </c>
    </row>
    <row r="3" spans="1:6" ht="22.9" customHeight="1" x14ac:dyDescent="0.4">
      <c r="A3" s="105">
        <v>2</v>
      </c>
      <c r="B3" s="146" t="str">
        <f ca="1">VLOOKUP($A3,Postupy!$A$3:$I$18,9,0)</f>
        <v>3 PC Kolová - Kauca Jindřich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Kauca Jindřich PC Kolová, Michálek Ivo Carreau Brno, Proroková Dana PCP Lipník       </v>
      </c>
      <c r="D3" s="105">
        <v>2</v>
      </c>
      <c r="F3">
        <f ca="1">IF(TYPE(VLOOKUP($B3,Start.listina!$AL$11:$BF$138,21,0))=16,"",VLOOKUP($B3,Start.listina!$AL$11:$BF$138,21,0))</f>
        <v>3</v>
      </c>
    </row>
    <row r="4" spans="1:6" ht="22.9" customHeight="1" x14ac:dyDescent="0.4">
      <c r="A4" s="105">
        <v>3</v>
      </c>
      <c r="B4" s="146" t="str">
        <f ca="1">VLOOKUP($A4,Postupy!$A$3:$I$18,9,0)</f>
        <v>10 Petank Club Praha - Kašparová Barbora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Kašparová Barbora Petank Club Praha, Klouda Aleš PC Sokol Velim, Kulhánek Milan SK Sahara Vědomice       </v>
      </c>
      <c r="D4" s="105">
        <v>3</v>
      </c>
      <c r="F4">
        <f ca="1">IF(TYPE(VLOOKUP($B4,Start.listina!$AL$11:$BF$138,21,0))=16,"",VLOOKUP($B4,Start.listina!$AL$11:$BF$138,21,0))</f>
        <v>10</v>
      </c>
    </row>
    <row r="5" spans="1:6" ht="22.9" customHeight="1" x14ac:dyDescent="0.4">
      <c r="A5" s="105">
        <v>4</v>
      </c>
      <c r="B5" s="146" t="str">
        <f ca="1">VLOOKUP($A5,Postupy!$A$3:$I$18,9,0)</f>
        <v>15 SK Sahara Vědomice - Přibyl Miloš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Přibyl Miloš SK Sahara Vědomice, Kamaryt Josef Club Rodamiento, Dlouhá Ivana Club Rodamiento       </v>
      </c>
      <c r="D5" s="105">
        <v>4</v>
      </c>
      <c r="F5">
        <f ca="1">IF(TYPE(VLOOKUP($B5,Start.listina!$AL$11:$BF$138,21,0))=16,"",VLOOKUP($B5,Start.listina!$AL$11:$BF$138,21,0))</f>
        <v>15</v>
      </c>
    </row>
    <row r="6" spans="1:6" ht="22.9" customHeight="1" x14ac:dyDescent="0.4">
      <c r="A6" s="105">
        <v>5</v>
      </c>
      <c r="B6" s="146" t="str">
        <f ca="1">VLOOKUP($A6,Postupy!$A$3:$I$18,9,0)</f>
        <v>18 PK Osika Plzeň - Valenz Jan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Valenz Jan PK Osika Plzeň, Radoušová Jana PK Osika Plzeň, Jirkovský Tomáš PK Osika Plzeň       </v>
      </c>
      <c r="D6" s="105">
        <v>5</v>
      </c>
      <c r="F6">
        <f ca="1">IF(TYPE(VLOOKUP($B6,Start.listina!$AL$11:$BF$138,21,0))=16,"",VLOOKUP($B6,Start.listina!$AL$11:$BF$138,21,0))</f>
        <v>18</v>
      </c>
    </row>
    <row r="7" spans="1:6" ht="22.9" customHeight="1" x14ac:dyDescent="0.4">
      <c r="A7" s="105">
        <v>6</v>
      </c>
      <c r="B7" s="146" t="str">
        <f ca="1">VLOOKUP($A7,Postupy!$A$3:$I$18,9,0)</f>
        <v>5 PC Sokol Lipník - Morávek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Morávek Petr PC Sokol Lipník, Zdobinská Karolína PC Sokol Lipník, Zdobinský Michal ml. PC Sokol Lipník       </v>
      </c>
      <c r="D7" s="105">
        <v>6</v>
      </c>
      <c r="F7">
        <f ca="1">IF(TYPE(VLOOKUP($B7,Start.listina!$AL$11:$BF$138,21,0))=16,"",VLOOKUP($B7,Start.listina!$AL$11:$BF$138,21,0))</f>
        <v>5</v>
      </c>
    </row>
    <row r="8" spans="1:6" ht="22.9" customHeight="1" x14ac:dyDescent="0.4">
      <c r="A8" s="105">
        <v>7</v>
      </c>
      <c r="B8" s="146" t="str">
        <f ca="1">VLOOKUP($A8,Postupy!$A$3:$I$18,9,0)</f>
        <v>2 Carreau Brno - Michálek Jan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Michálek Jan Carreau Brno, Michálek Tomáš Carreau Brno, Konečná Jana Kulový blesk Olomouc       </v>
      </c>
      <c r="D8" s="105">
        <v>7</v>
      </c>
      <c r="F8">
        <f ca="1">IF(TYPE(VLOOKUP($B8,Start.listina!$AL$11:$BF$138,21,0))=16,"",VLOOKUP($B8,Start.listina!$AL$11:$BF$138,21,0))</f>
        <v>2</v>
      </c>
    </row>
    <row r="9" spans="1:6" ht="22.9" customHeight="1" x14ac:dyDescent="0.4">
      <c r="A9" s="105">
        <v>8</v>
      </c>
      <c r="B9" s="146" t="str">
        <f ca="1">VLOOKUP($A9,Postupy!$A$3:$I$18,9,0)</f>
        <v>6 SK Sahara Vědomice - Demčíková Jiřina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Demčíková Jiřina SK Sahara Vědomice, Kutá Miloslava SKP Hranice VI-Valšovice, Tománek Petr SKP Hranice VI-Valšovice       </v>
      </c>
      <c r="D9" s="105">
        <v>8</v>
      </c>
      <c r="F9">
        <f ca="1">IF(TYPE(VLOOKUP($B9,Start.listina!$AL$11:$BF$138,21,0))=16,"",VLOOKUP($B9,Start.listina!$AL$11:$BF$138,21,0))</f>
        <v>6</v>
      </c>
    </row>
    <row r="10" spans="1:6" ht="22.9" customHeight="1" x14ac:dyDescent="0.4">
      <c r="A10" s="105">
        <v>9</v>
      </c>
      <c r="B10" s="146" t="str">
        <f ca="1">VLOOKUP($A10,Postupy!$A$3:$I$18,9,0)</f>
        <v>13 SKP Kulová osma - Krejčín Leoš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Krejčín Leoš SKP Kulová osma, Šipr Jiří 1. Starobrněnský PK, Krejčínová Milena SKP Kulová osma       </v>
      </c>
      <c r="D10" s="105">
        <v>9</v>
      </c>
      <c r="F10">
        <f ca="1">IF(TYPE(VLOOKUP($B10,Start.listina!$AL$11:$BF$138,21,0))=16,"",VLOOKUP($B10,Start.listina!$AL$11:$BF$138,21,0))</f>
        <v>13</v>
      </c>
    </row>
    <row r="11" spans="1:6" ht="22.9" customHeight="1" x14ac:dyDescent="0.4">
      <c r="A11" s="105">
        <v>10</v>
      </c>
      <c r="B11" s="146" t="str">
        <f ca="1">VLOOKUP($A11,Postupy!$A$3:$I$18,9,0)</f>
        <v>14 Sokol Kostomlaty - Vlach Jaromír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Vlach Jaromír Sokol Kostomlaty, Vaníček Rudolf Sokol Kostomlaty, Vaníčková Alena Sokol Kostomlaty       </v>
      </c>
      <c r="D11" s="105">
        <v>10</v>
      </c>
      <c r="F11">
        <f ca="1">IF(TYPE(VLOOKUP($B11,Start.listina!$AL$11:$BF$138,21,0))=16,"",VLOOKUP($B11,Start.listina!$AL$11:$BF$138,21,0))</f>
        <v>14</v>
      </c>
    </row>
    <row r="12" spans="1:6" ht="22.9" customHeight="1" x14ac:dyDescent="0.4">
      <c r="A12" s="105">
        <v>11</v>
      </c>
      <c r="B12" s="146" t="str">
        <f ca="1">VLOOKUP($A12,Postupy!$A$3:$I$18,9,0)</f>
        <v>11 PEK Stolín - Geisler Dan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Geisler Dan PEK Stolín, Bejšovec Petr PK Sokol Medlánky, Lukeš Jakub 1. KPK Vrchlabí       </v>
      </c>
      <c r="D12" s="105">
        <v>11</v>
      </c>
      <c r="F12">
        <f ca="1">IF(TYPE(VLOOKUP($B12,Start.listina!$AL$11:$BF$138,21,0))=16,"",VLOOKUP($B12,Start.listina!$AL$11:$BF$138,21,0))</f>
        <v>11</v>
      </c>
    </row>
    <row r="13" spans="1:6" ht="22.9" customHeight="1" x14ac:dyDescent="0.4">
      <c r="A13" s="105">
        <v>12</v>
      </c>
      <c r="B13" s="146" t="str">
        <f ca="1">VLOOKUP($A13,Postupy!$A$3:$I$18,9,0)</f>
        <v>8 Carreau Brno - Slobodová Veronika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Slobodová Veronika Carreau Brno, Hájek Martin ml. PEK Stolín, Rousek Simon PEK Stolín       </v>
      </c>
      <c r="D13" s="105">
        <v>12</v>
      </c>
      <c r="F13">
        <f ca="1">IF(TYPE(VLOOKUP($B13,Start.listina!$AL$11:$BF$138,21,0))=16,"",VLOOKUP($B13,Start.listina!$AL$11:$BF$138,21,0))</f>
        <v>8</v>
      </c>
    </row>
    <row r="14" spans="1:6" ht="22.9" customHeight="1" x14ac:dyDescent="0.4">
      <c r="A14" s="105">
        <v>13</v>
      </c>
      <c r="B14" s="146" t="str">
        <f ca="1">VLOOKUP($A14,Postupy!$A$3:$I$18,9,0)</f>
        <v>26 SK Pétanque Řepy - Váňová Věra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Váňová Věra SK Pétanque Řepy, Křížek Evžen SK Pétanque Řepy, Voldřichová Dagmar SK Pétanque Řepy       </v>
      </c>
      <c r="D14" s="105">
        <v>13</v>
      </c>
      <c r="F14">
        <f ca="1">IF(TYPE(VLOOKUP($B14,Start.listina!$AL$11:$BF$138,21,0))=16,"",VLOOKUP($B14,Start.listina!$AL$11:$BF$138,21,0))</f>
        <v>26</v>
      </c>
    </row>
    <row r="15" spans="1:6" ht="22.9" customHeight="1" x14ac:dyDescent="0.4">
      <c r="A15" s="105">
        <v>14</v>
      </c>
      <c r="B15" s="146" t="str">
        <f ca="1">VLOOKUP($A15,Postupy!$A$3:$I$18,9,0)</f>
        <v>21 PEK Stolín - Jablonský Lukáš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Jablonský Lukáš PEK Stolín, Mallat Oldřich PEK Stolín, Hájková Iveta PEK Stolín       </v>
      </c>
      <c r="D15" s="105">
        <v>14</v>
      </c>
      <c r="F15">
        <f ca="1">IF(TYPE(VLOOKUP($B15,Start.listina!$AL$11:$BF$138,21,0))=16,"",VLOOKUP($B15,Start.listina!$AL$11:$BF$138,21,0))</f>
        <v>21</v>
      </c>
    </row>
    <row r="16" spans="1:6" ht="22.9" customHeight="1" x14ac:dyDescent="0.4">
      <c r="A16" s="105">
        <v>15</v>
      </c>
      <c r="B16" s="146" t="str">
        <f ca="1">VLOOKUP($A16,Postupy!$A$3:$I$18,9,0)</f>
        <v>24 JAPKO - Fukal Milan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Fukal Milan JAPKO, Stejskal Petr JAPKO, Stejskal Václav JAPKO       </v>
      </c>
      <c r="D16" s="105">
        <v>15</v>
      </c>
      <c r="F16">
        <f ca="1">IF(TYPE(VLOOKUP($B16,Start.listina!$AL$11:$BF$138,21,0))=16,"",VLOOKUP($B16,Start.listina!$AL$11:$BF$138,21,0))</f>
        <v>24</v>
      </c>
    </row>
    <row r="17" spans="1:6" ht="22.9" customHeight="1" thickBot="1" x14ac:dyDescent="0.45">
      <c r="A17" s="106">
        <v>16</v>
      </c>
      <c r="B17" s="147" t="str">
        <f ca="1">VLOOKUP($A17,Postupy!$A$3:$I$18,9,0)</f>
        <v>1 PC Sokol Lipník - Froňková Blanka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Froňková Blanka PC Sokol Lipník, Froňková Kateřina PC Sokol Lipník, Vavrovič Petr ml. PC Sokol Lipník       </v>
      </c>
      <c r="D17" s="106">
        <v>16</v>
      </c>
      <c r="F17">
        <f ca="1">IF(TYPE(VLOOKUP($B17,Start.listina!$AL$11:$BF$138,21,0))=16,"",VLOOKUP($B17,Start.listina!$AL$11:$BF$138,21,0))</f>
        <v>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40.304875000000003</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29</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201.52437500000002</v>
      </c>
      <c r="F4" s="135">
        <f>IF(A4&lt;$I$3,$L$2,0)</f>
        <v>0</v>
      </c>
      <c r="J4">
        <f t="shared" ref="J4:J25" si="1">IF($I$3&lt;=A4,0,1)</f>
        <v>1</v>
      </c>
    </row>
    <row r="5" spans="1:12" x14ac:dyDescent="0.25">
      <c r="A5" s="244">
        <v>2</v>
      </c>
      <c r="B5" s="240">
        <f>J5*($H$3-C5+D5)</f>
        <v>4</v>
      </c>
      <c r="C5" s="1">
        <v>1</v>
      </c>
      <c r="D5" s="135">
        <v>0</v>
      </c>
      <c r="E5" s="135">
        <f t="shared" si="0"/>
        <v>161.21950000000001</v>
      </c>
      <c r="F5" s="135">
        <f t="shared" ref="F5:F68" si="2">IF(A5&lt;$I$3,$L$2,0)</f>
        <v>0</v>
      </c>
      <c r="J5">
        <f t="shared" si="1"/>
        <v>1</v>
      </c>
    </row>
    <row r="6" spans="1:12" x14ac:dyDescent="0.25">
      <c r="A6" s="244">
        <v>3</v>
      </c>
      <c r="B6" s="240">
        <f t="shared" ref="B6:B69" si="3">J6*($H$3-C6+D6)</f>
        <v>3.5</v>
      </c>
      <c r="C6" s="1">
        <v>2</v>
      </c>
      <c r="D6" s="240">
        <f>1/2</f>
        <v>0.5</v>
      </c>
      <c r="E6" s="135">
        <f t="shared" si="0"/>
        <v>141.06706250000002</v>
      </c>
      <c r="F6" s="135">
        <f t="shared" si="2"/>
        <v>0</v>
      </c>
      <c r="J6">
        <f t="shared" si="1"/>
        <v>1</v>
      </c>
    </row>
    <row r="7" spans="1:12" x14ac:dyDescent="0.25">
      <c r="A7" s="244">
        <v>4</v>
      </c>
      <c r="B7" s="240">
        <f t="shared" si="3"/>
        <v>3</v>
      </c>
      <c r="C7" s="1">
        <v>2</v>
      </c>
      <c r="D7" s="135">
        <v>0</v>
      </c>
      <c r="E7" s="135">
        <f t="shared" si="0"/>
        <v>120.914625</v>
      </c>
      <c r="F7" s="135">
        <f t="shared" si="2"/>
        <v>0</v>
      </c>
      <c r="J7">
        <f t="shared" si="1"/>
        <v>1</v>
      </c>
    </row>
    <row r="8" spans="1:12" x14ac:dyDescent="0.25">
      <c r="A8" s="244">
        <v>5</v>
      </c>
      <c r="B8" s="240">
        <f t="shared" si="3"/>
        <v>2.75</v>
      </c>
      <c r="C8" s="1">
        <v>3</v>
      </c>
      <c r="D8" s="135">
        <f>3/4</f>
        <v>0.75</v>
      </c>
      <c r="E8" s="135">
        <f t="shared" si="0"/>
        <v>110.83840625000001</v>
      </c>
      <c r="F8" s="135">
        <f t="shared" si="2"/>
        <v>0</v>
      </c>
      <c r="J8">
        <f t="shared" si="1"/>
        <v>1</v>
      </c>
    </row>
    <row r="9" spans="1:12" x14ac:dyDescent="0.25">
      <c r="A9" s="244">
        <v>6</v>
      </c>
      <c r="B9" s="240">
        <f t="shared" si="3"/>
        <v>2.5</v>
      </c>
      <c r="C9" s="1">
        <v>3</v>
      </c>
      <c r="D9" s="135">
        <f>2/4</f>
        <v>0.5</v>
      </c>
      <c r="E9" s="135">
        <f t="shared" si="0"/>
        <v>100.76218750000001</v>
      </c>
      <c r="F9" s="135">
        <f t="shared" si="2"/>
        <v>0</v>
      </c>
      <c r="J9">
        <f t="shared" si="1"/>
        <v>1</v>
      </c>
    </row>
    <row r="10" spans="1:12" x14ac:dyDescent="0.25">
      <c r="A10" s="244">
        <v>7</v>
      </c>
      <c r="B10" s="240">
        <f t="shared" si="3"/>
        <v>2.25</v>
      </c>
      <c r="C10" s="1">
        <v>3</v>
      </c>
      <c r="D10" s="135">
        <f>1/4</f>
        <v>0.25</v>
      </c>
      <c r="E10" s="135">
        <f t="shared" si="0"/>
        <v>90.685968750000001</v>
      </c>
      <c r="F10" s="135">
        <f t="shared" si="2"/>
        <v>0</v>
      </c>
      <c r="J10">
        <f t="shared" si="1"/>
        <v>1</v>
      </c>
    </row>
    <row r="11" spans="1:12" x14ac:dyDescent="0.25">
      <c r="A11" s="244">
        <v>8</v>
      </c>
      <c r="B11" s="240">
        <f t="shared" si="3"/>
        <v>2</v>
      </c>
      <c r="C11" s="1">
        <v>3</v>
      </c>
      <c r="D11" s="135">
        <v>0</v>
      </c>
      <c r="E11" s="135">
        <f t="shared" si="0"/>
        <v>80.609750000000005</v>
      </c>
      <c r="F11" s="135">
        <f t="shared" si="2"/>
        <v>0</v>
      </c>
      <c r="J11">
        <f t="shared" si="1"/>
        <v>1</v>
      </c>
    </row>
    <row r="12" spans="1:12" x14ac:dyDescent="0.25">
      <c r="A12" s="244">
        <v>9</v>
      </c>
      <c r="B12" s="240">
        <f t="shared" si="3"/>
        <v>1.875</v>
      </c>
      <c r="C12" s="1">
        <v>4</v>
      </c>
      <c r="D12" s="135">
        <f>7/8</f>
        <v>0.875</v>
      </c>
      <c r="E12" s="135">
        <f t="shared" si="0"/>
        <v>75.571640625000001</v>
      </c>
      <c r="F12" s="135">
        <f t="shared" si="2"/>
        <v>0</v>
      </c>
      <c r="J12">
        <f t="shared" si="1"/>
        <v>1</v>
      </c>
    </row>
    <row r="13" spans="1:12" x14ac:dyDescent="0.25">
      <c r="A13" s="244">
        <v>10</v>
      </c>
      <c r="B13" s="240">
        <f t="shared" si="3"/>
        <v>1.75</v>
      </c>
      <c r="C13" s="1">
        <v>4</v>
      </c>
      <c r="D13" s="135">
        <f>6/8</f>
        <v>0.75</v>
      </c>
      <c r="E13" s="135">
        <f t="shared" si="0"/>
        <v>70.53353125000001</v>
      </c>
      <c r="F13" s="135">
        <f t="shared" si="2"/>
        <v>0</v>
      </c>
      <c r="J13">
        <f t="shared" si="1"/>
        <v>1</v>
      </c>
    </row>
    <row r="14" spans="1:12" x14ac:dyDescent="0.25">
      <c r="A14" s="244">
        <v>11</v>
      </c>
      <c r="B14" s="240">
        <f t="shared" si="3"/>
        <v>1.625</v>
      </c>
      <c r="C14" s="1">
        <v>4</v>
      </c>
      <c r="D14" s="135">
        <f>5/8</f>
        <v>0.625</v>
      </c>
      <c r="E14" s="135">
        <f t="shared" si="0"/>
        <v>65.495421875000005</v>
      </c>
      <c r="F14" s="135">
        <f t="shared" si="2"/>
        <v>0</v>
      </c>
      <c r="J14">
        <f t="shared" si="1"/>
        <v>1</v>
      </c>
    </row>
    <row r="15" spans="1:12" x14ac:dyDescent="0.25">
      <c r="A15" s="244">
        <v>12</v>
      </c>
      <c r="B15" s="240">
        <f t="shared" si="3"/>
        <v>1.5</v>
      </c>
      <c r="C15" s="1">
        <v>4</v>
      </c>
      <c r="D15" s="135">
        <f>4/8</f>
        <v>0.5</v>
      </c>
      <c r="E15" s="135">
        <f t="shared" si="0"/>
        <v>60.4573125</v>
      </c>
      <c r="F15" s="135">
        <f t="shared" si="2"/>
        <v>0</v>
      </c>
      <c r="J15">
        <f t="shared" si="1"/>
        <v>1</v>
      </c>
    </row>
    <row r="16" spans="1:12" x14ac:dyDescent="0.25">
      <c r="A16" s="244">
        <v>13</v>
      </c>
      <c r="B16" s="240">
        <f t="shared" si="3"/>
        <v>1.375</v>
      </c>
      <c r="C16" s="1">
        <v>4</v>
      </c>
      <c r="D16" s="135">
        <f>3/8</f>
        <v>0.375</v>
      </c>
      <c r="E16" s="135">
        <f t="shared" si="0"/>
        <v>55.419203125000003</v>
      </c>
      <c r="F16" s="135">
        <f t="shared" si="2"/>
        <v>0</v>
      </c>
      <c r="J16">
        <f t="shared" si="1"/>
        <v>1</v>
      </c>
    </row>
    <row r="17" spans="1:10" x14ac:dyDescent="0.25">
      <c r="A17" s="244">
        <v>14</v>
      </c>
      <c r="B17" s="240">
        <f t="shared" si="3"/>
        <v>1.25</v>
      </c>
      <c r="C17" s="1">
        <v>4</v>
      </c>
      <c r="D17" s="135">
        <f>2/8</f>
        <v>0.25</v>
      </c>
      <c r="E17" s="135">
        <f t="shared" si="0"/>
        <v>50.381093750000005</v>
      </c>
      <c r="F17" s="135">
        <f t="shared" si="2"/>
        <v>0</v>
      </c>
      <c r="J17">
        <f t="shared" si="1"/>
        <v>1</v>
      </c>
    </row>
    <row r="18" spans="1:10" x14ac:dyDescent="0.25">
      <c r="A18" s="244">
        <v>15</v>
      </c>
      <c r="B18" s="240">
        <f t="shared" si="3"/>
        <v>1.125</v>
      </c>
      <c r="C18" s="1">
        <v>4</v>
      </c>
      <c r="D18" s="135">
        <f>1/8</f>
        <v>0.125</v>
      </c>
      <c r="E18" s="135">
        <f t="shared" si="0"/>
        <v>45.342984375</v>
      </c>
      <c r="F18" s="135">
        <f t="shared" si="2"/>
        <v>0</v>
      </c>
      <c r="J18">
        <f t="shared" si="1"/>
        <v>1</v>
      </c>
    </row>
    <row r="19" spans="1:10" x14ac:dyDescent="0.25">
      <c r="A19" s="244">
        <v>16</v>
      </c>
      <c r="B19" s="240">
        <f t="shared" si="3"/>
        <v>1</v>
      </c>
      <c r="C19" s="1">
        <v>4</v>
      </c>
      <c r="D19" s="135">
        <v>0</v>
      </c>
      <c r="E19" s="135">
        <f t="shared" si="0"/>
        <v>40.304875000000003</v>
      </c>
      <c r="F19" s="135">
        <f t="shared" si="2"/>
        <v>0</v>
      </c>
      <c r="J19">
        <f t="shared" si="1"/>
        <v>1</v>
      </c>
    </row>
    <row r="20" spans="1:10" x14ac:dyDescent="0.25">
      <c r="A20" s="244">
        <v>17</v>
      </c>
      <c r="B20" s="240">
        <f t="shared" si="3"/>
        <v>0.9375</v>
      </c>
      <c r="C20" s="1">
        <v>5</v>
      </c>
      <c r="D20" s="135">
        <f>15/16</f>
        <v>0.9375</v>
      </c>
      <c r="E20" s="135">
        <f t="shared" si="0"/>
        <v>37.7858203125</v>
      </c>
      <c r="F20" s="135">
        <f t="shared" si="2"/>
        <v>0</v>
      </c>
      <c r="J20">
        <f t="shared" si="1"/>
        <v>1</v>
      </c>
    </row>
    <row r="21" spans="1:10" x14ac:dyDescent="0.25">
      <c r="A21" s="244">
        <v>18</v>
      </c>
      <c r="B21" s="240">
        <f t="shared" si="3"/>
        <v>0.875</v>
      </c>
      <c r="C21" s="1">
        <v>5</v>
      </c>
      <c r="D21" s="135">
        <f>14/16</f>
        <v>0.875</v>
      </c>
      <c r="E21" s="135">
        <f t="shared" si="0"/>
        <v>35.266765625000005</v>
      </c>
      <c r="F21" s="135">
        <f t="shared" si="2"/>
        <v>0</v>
      </c>
      <c r="J21">
        <f t="shared" si="1"/>
        <v>1</v>
      </c>
    </row>
    <row r="22" spans="1:10" x14ac:dyDescent="0.25">
      <c r="A22" s="244">
        <v>19</v>
      </c>
      <c r="B22" s="240">
        <f t="shared" si="3"/>
        <v>0.8125</v>
      </c>
      <c r="C22" s="1">
        <v>5</v>
      </c>
      <c r="D22" s="135">
        <f>13/16</f>
        <v>0.8125</v>
      </c>
      <c r="E22" s="135">
        <f t="shared" si="0"/>
        <v>32.747710937500003</v>
      </c>
      <c r="F22" s="135">
        <f t="shared" si="2"/>
        <v>0</v>
      </c>
      <c r="J22">
        <f t="shared" si="1"/>
        <v>1</v>
      </c>
    </row>
    <row r="23" spans="1:10" x14ac:dyDescent="0.25">
      <c r="A23" s="244">
        <v>20</v>
      </c>
      <c r="B23" s="240">
        <f t="shared" si="3"/>
        <v>0.75</v>
      </c>
      <c r="C23" s="1">
        <v>5</v>
      </c>
      <c r="D23" s="135">
        <f>12/16</f>
        <v>0.75</v>
      </c>
      <c r="E23" s="135">
        <f t="shared" si="0"/>
        <v>30.22865625</v>
      </c>
      <c r="F23" s="135">
        <f t="shared" si="2"/>
        <v>0</v>
      </c>
      <c r="J23">
        <f t="shared" si="1"/>
        <v>1</v>
      </c>
    </row>
    <row r="24" spans="1:10" x14ac:dyDescent="0.25">
      <c r="A24" s="244">
        <v>21</v>
      </c>
      <c r="B24" s="240">
        <f t="shared" si="3"/>
        <v>0.6875</v>
      </c>
      <c r="C24" s="1">
        <v>5</v>
      </c>
      <c r="D24" s="135">
        <f>11/16</f>
        <v>0.6875</v>
      </c>
      <c r="E24" s="135">
        <f t="shared" si="0"/>
        <v>27.709601562500001</v>
      </c>
      <c r="F24" s="135">
        <f t="shared" si="2"/>
        <v>0</v>
      </c>
      <c r="J24">
        <f t="shared" si="1"/>
        <v>1</v>
      </c>
    </row>
    <row r="25" spans="1:10" x14ac:dyDescent="0.25">
      <c r="A25" s="244">
        <v>22</v>
      </c>
      <c r="B25" s="240">
        <f t="shared" si="3"/>
        <v>0.625</v>
      </c>
      <c r="C25" s="1">
        <v>5</v>
      </c>
      <c r="D25" s="135">
        <f>10/16</f>
        <v>0.625</v>
      </c>
      <c r="E25" s="135">
        <f>J25*(B25*$L$1+F25)-(J25-1)*$L$3</f>
        <v>25.190546875000003</v>
      </c>
      <c r="F25" s="135">
        <f t="shared" si="2"/>
        <v>0</v>
      </c>
      <c r="J25">
        <f t="shared" si="1"/>
        <v>1</v>
      </c>
    </row>
    <row r="26" spans="1:10" x14ac:dyDescent="0.25">
      <c r="A26" s="244">
        <v>23</v>
      </c>
      <c r="B26" s="240">
        <f t="shared" si="3"/>
        <v>0.5625</v>
      </c>
      <c r="C26" s="1">
        <v>5</v>
      </c>
      <c r="D26" s="135">
        <f>9/16</f>
        <v>0.5625</v>
      </c>
      <c r="E26" s="135">
        <f t="shared" ref="E26:E89" si="4">J26*(B26*$L$1+F26)-(J26-1)*$L$3</f>
        <v>22.6714921875</v>
      </c>
      <c r="F26" s="135">
        <f t="shared" si="2"/>
        <v>0</v>
      </c>
      <c r="J26">
        <f>IF($I$3&lt;=A26,0,1)</f>
        <v>1</v>
      </c>
    </row>
    <row r="27" spans="1:10" x14ac:dyDescent="0.25">
      <c r="A27" s="244">
        <v>24</v>
      </c>
      <c r="B27" s="240">
        <f t="shared" si="3"/>
        <v>0.5</v>
      </c>
      <c r="C27" s="1">
        <v>5</v>
      </c>
      <c r="D27" s="135">
        <f>8/16</f>
        <v>0.5</v>
      </c>
      <c r="E27" s="135">
        <f t="shared" si="4"/>
        <v>20.152437500000001</v>
      </c>
      <c r="F27" s="135">
        <f t="shared" si="2"/>
        <v>0</v>
      </c>
      <c r="J27">
        <f t="shared" ref="J27:J90" si="5">IF($I$3&lt;=A27,0,1)</f>
        <v>1</v>
      </c>
    </row>
    <row r="28" spans="1:10" x14ac:dyDescent="0.25">
      <c r="A28" s="244">
        <v>25</v>
      </c>
      <c r="B28" s="240">
        <f t="shared" si="3"/>
        <v>0.4375</v>
      </c>
      <c r="C28" s="1">
        <v>5</v>
      </c>
      <c r="D28" s="135">
        <f>7/16</f>
        <v>0.4375</v>
      </c>
      <c r="E28" s="135">
        <f t="shared" si="4"/>
        <v>17.633382812500003</v>
      </c>
      <c r="F28" s="135">
        <f t="shared" si="2"/>
        <v>0</v>
      </c>
      <c r="J28">
        <f t="shared" si="5"/>
        <v>1</v>
      </c>
    </row>
    <row r="29" spans="1:10" x14ac:dyDescent="0.25">
      <c r="A29" s="244">
        <v>26</v>
      </c>
      <c r="B29" s="240">
        <f t="shared" si="3"/>
        <v>0.375</v>
      </c>
      <c r="C29" s="1">
        <v>5</v>
      </c>
      <c r="D29" s="135">
        <f>6/16</f>
        <v>0.375</v>
      </c>
      <c r="E29" s="135">
        <f t="shared" si="4"/>
        <v>15.114328125</v>
      </c>
      <c r="F29" s="135">
        <f t="shared" si="2"/>
        <v>0</v>
      </c>
      <c r="J29">
        <f t="shared" si="5"/>
        <v>1</v>
      </c>
    </row>
    <row r="30" spans="1:10" x14ac:dyDescent="0.25">
      <c r="A30" s="244">
        <v>27</v>
      </c>
      <c r="B30" s="240">
        <f t="shared" si="3"/>
        <v>0.3125</v>
      </c>
      <c r="C30" s="1">
        <v>5</v>
      </c>
      <c r="D30" s="135">
        <f>5/16</f>
        <v>0.3125</v>
      </c>
      <c r="E30" s="135">
        <f t="shared" si="4"/>
        <v>12.595273437500001</v>
      </c>
      <c r="F30" s="135">
        <f t="shared" si="2"/>
        <v>0</v>
      </c>
      <c r="J30">
        <f t="shared" si="5"/>
        <v>1</v>
      </c>
    </row>
    <row r="31" spans="1:10" x14ac:dyDescent="0.25">
      <c r="A31" s="244">
        <v>28</v>
      </c>
      <c r="B31" s="240">
        <f t="shared" si="3"/>
        <v>0.25</v>
      </c>
      <c r="C31" s="1">
        <v>5</v>
      </c>
      <c r="D31" s="135">
        <f>4/16</f>
        <v>0.25</v>
      </c>
      <c r="E31" s="135">
        <f t="shared" si="4"/>
        <v>10.076218750000001</v>
      </c>
      <c r="F31" s="135">
        <f t="shared" si="2"/>
        <v>0</v>
      </c>
      <c r="J31">
        <f t="shared" si="5"/>
        <v>1</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29</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40.304875000000003</v>
      </c>
      <c r="H1" s="93" t="s">
        <v>106</v>
      </c>
      <c r="I1" s="4"/>
    </row>
    <row r="2" spans="1:9" ht="27.75" customHeight="1" thickBot="1" x14ac:dyDescent="0.3">
      <c r="A2" s="69">
        <f>Start.listina!$K$2</f>
        <v>21058</v>
      </c>
      <c r="B2" s="70" t="str">
        <f>Start.listina!$K$4</f>
        <v>4. bitva o Terezín</v>
      </c>
      <c r="C2" s="71"/>
      <c r="D2" s="72"/>
      <c r="E2" s="9" t="str">
        <f>Start.listina!$K$3</f>
        <v>21.11.2021</v>
      </c>
      <c r="G2" s="136">
        <f>Start.listina!$K$7</f>
        <v>29</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16</v>
      </c>
      <c r="B5" s="13">
        <f>Start.listina!I11</f>
        <v>14074</v>
      </c>
      <c r="C5" s="13" t="str">
        <f>Start.listina!J11</f>
        <v>Froňková</v>
      </c>
      <c r="D5" s="13" t="str">
        <f>Start.listina!K11</f>
        <v>Blanka</v>
      </c>
      <c r="E5" s="13" t="str">
        <f>Start.listina!L11</f>
        <v>PC Sokol Lipník</v>
      </c>
      <c r="F5" s="13"/>
      <c r="G5" s="90">
        <f ca="1">IF(N(A5)&gt;0,VLOOKUP(A5,Body!$A$4:$F$259,5,0),"")</f>
        <v>40.304875000000003</v>
      </c>
      <c r="H5" s="4">
        <f ca="1">IF(N(A5)&gt;0,VLOOKUP(A5,Body!$A$4:$F$259,6,0),"")</f>
        <v>0</v>
      </c>
      <c r="I5" s="4">
        <f ca="1">IF(N(A5)&gt;0,VLOOKUP(A5,Body!$A$4:$F$259,2,0),"")</f>
        <v>1</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f>Start.listina!U11</f>
        <v>29062</v>
      </c>
      <c r="C7" s="13" t="str">
        <f>Start.listina!V11</f>
        <v>Vavrovič</v>
      </c>
      <c r="D7" s="13" t="str">
        <f>Start.listina!W11</f>
        <v>Petr ml.</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7</v>
      </c>
      <c r="B9" s="13">
        <f>Start.listina!I12</f>
        <v>21775</v>
      </c>
      <c r="C9" s="13" t="str">
        <f>Start.listina!J12</f>
        <v>Michálek</v>
      </c>
      <c r="D9" s="13" t="str">
        <f>Start.listina!K12</f>
        <v>Jan</v>
      </c>
      <c r="E9" s="13" t="str">
        <f>Start.listina!L12</f>
        <v>Carreau Brno</v>
      </c>
      <c r="F9" s="13"/>
      <c r="G9" s="90">
        <f ca="1">IF(N(A9)&gt;0,VLOOKUP(A9,Body!$A$4:$F$259,5,0),"")</f>
        <v>90.685968750000001</v>
      </c>
      <c r="H9" s="4">
        <f ca="1">IF(N(A9)&gt;0,VLOOKUP(A9,Body!$A$4:$F$259,6,0),"")</f>
        <v>0</v>
      </c>
      <c r="I9" s="4">
        <f ca="1">IF(N(A9)&gt;0,VLOOKUP(A9,Body!$A$4:$F$259,2,0),"")</f>
        <v>2.25</v>
      </c>
    </row>
    <row r="10" spans="1:9" x14ac:dyDescent="0.25">
      <c r="A10" s="13"/>
      <c r="B10" s="13">
        <f>Start.listina!O12</f>
        <v>21774</v>
      </c>
      <c r="C10" s="13" t="str">
        <f>Start.listina!P12</f>
        <v>Michálek</v>
      </c>
      <c r="D10" s="13" t="str">
        <f>Start.listina!Q12</f>
        <v>Tomáš</v>
      </c>
      <c r="E10" s="13" t="str">
        <f>Start.listina!R12</f>
        <v>Carreau Brno</v>
      </c>
      <c r="F10" s="13"/>
      <c r="G10" s="90"/>
      <c r="H10" s="4"/>
      <c r="I10" s="4"/>
    </row>
    <row r="11" spans="1:9" x14ac:dyDescent="0.25">
      <c r="A11" s="13"/>
      <c r="B11" s="13">
        <f>Start.listina!U12</f>
        <v>24235</v>
      </c>
      <c r="C11" s="13" t="str">
        <f>Start.listina!V12</f>
        <v>Konečná</v>
      </c>
      <c r="D11" s="13" t="str">
        <f>Start.listina!W12</f>
        <v>Jana</v>
      </c>
      <c r="E11" s="13" t="str">
        <f>Start.listina!X12</f>
        <v>Kulový blesk Olomouc</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27039</v>
      </c>
      <c r="C13" s="13" t="str">
        <f>Start.listina!J13</f>
        <v>Kauca</v>
      </c>
      <c r="D13" s="13" t="str">
        <f>Start.listina!K13</f>
        <v>Jindřich</v>
      </c>
      <c r="E13" s="13" t="str">
        <f>Start.listina!L13</f>
        <v>PC Kolová</v>
      </c>
      <c r="F13" s="13"/>
      <c r="G13" s="90">
        <f ca="1">IF(N(A13)&gt;0,VLOOKUP(A13,Body!$A$4:$F$259,5,0),"")</f>
        <v>161.21950000000001</v>
      </c>
      <c r="H13" s="4">
        <f ca="1">IF(N(A13)&gt;0,VLOOKUP(A13,Body!$A$4:$F$259,6,0),"")</f>
        <v>0</v>
      </c>
      <c r="I13" s="4">
        <f ca="1">IF(N(A13)&gt;0,VLOOKUP(A13,Body!$A$4:$F$259,2,0),"")</f>
        <v>4</v>
      </c>
    </row>
    <row r="14" spans="1:9" x14ac:dyDescent="0.25">
      <c r="A14" s="13"/>
      <c r="B14" s="13">
        <f>Start.listina!O13</f>
        <v>99532</v>
      </c>
      <c r="C14" s="13" t="str">
        <f>Start.listina!P13</f>
        <v>Michálek</v>
      </c>
      <c r="D14" s="13" t="str">
        <f>Start.listina!Q13</f>
        <v>Ivo</v>
      </c>
      <c r="E14" s="13" t="str">
        <f>Start.listina!R13</f>
        <v>Carreau Brno</v>
      </c>
      <c r="F14" s="13"/>
      <c r="G14" s="90"/>
      <c r="H14" s="4"/>
      <c r="I14" s="4"/>
    </row>
    <row r="15" spans="1:9" x14ac:dyDescent="0.25">
      <c r="A15" s="13"/>
      <c r="B15" s="13">
        <f>Start.listina!U13</f>
        <v>29009</v>
      </c>
      <c r="C15" s="13" t="str">
        <f>Start.listina!V13</f>
        <v>Proroková</v>
      </c>
      <c r="D15" s="13" t="str">
        <f>Start.listina!W13</f>
        <v>Dana</v>
      </c>
      <c r="E15" s="13" t="str">
        <f>Start.listina!X13</f>
        <v>PCP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20</v>
      </c>
      <c r="B17" s="13">
        <f>Start.listina!I14</f>
        <v>14008</v>
      </c>
      <c r="C17" s="13" t="str">
        <f>Start.listina!J14</f>
        <v>Bačo</v>
      </c>
      <c r="D17" s="13" t="str">
        <f>Start.listina!K14</f>
        <v>David</v>
      </c>
      <c r="E17" s="13" t="str">
        <f>Start.listina!L14</f>
        <v>TOP - ORLOVÁ</v>
      </c>
      <c r="F17" s="13"/>
      <c r="G17" s="90">
        <f>IF(N(A17)&gt;0,VLOOKUP(A17,Body!$A$4:$F$259,5,0),"")</f>
        <v>30.22865625</v>
      </c>
      <c r="H17" s="4">
        <f>IF(N(A17)&gt;0,VLOOKUP(A17,Body!$A$4:$F$259,6,0),"")</f>
        <v>0</v>
      </c>
      <c r="I17" s="4">
        <f>IF(N(A17)&gt;0,VLOOKUP(A17,Body!$A$4:$F$259,2,0),"")</f>
        <v>0.75</v>
      </c>
    </row>
    <row r="18" spans="1:9" x14ac:dyDescent="0.25">
      <c r="A18" s="13"/>
      <c r="B18" s="13">
        <f>Start.listina!O14</f>
        <v>15001</v>
      </c>
      <c r="C18" s="13" t="str">
        <f>Start.listina!P14</f>
        <v>Ulmann</v>
      </c>
      <c r="D18" s="13" t="str">
        <f>Start.listina!Q14</f>
        <v>Jiří</v>
      </c>
      <c r="E18" s="13" t="str">
        <f>Start.listina!R14</f>
        <v>TOP - ORLOVÁ</v>
      </c>
      <c r="F18" s="13"/>
      <c r="G18" s="90"/>
      <c r="H18" s="4"/>
      <c r="I18" s="4"/>
    </row>
    <row r="19" spans="1:9" x14ac:dyDescent="0.25">
      <c r="A19" s="13"/>
      <c r="B19" s="13">
        <f>Start.listina!U14</f>
        <v>18124</v>
      </c>
      <c r="C19" s="13" t="str">
        <f>Start.listina!V14</f>
        <v>Valošková</v>
      </c>
      <c r="D19" s="13" t="str">
        <f>Start.listina!W14</f>
        <v>Sára</v>
      </c>
      <c r="E19" s="13" t="str">
        <f>Start.listina!X14</f>
        <v>PK Polouvsí</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98446</v>
      </c>
      <c r="C21" s="13" t="str">
        <f>Start.listina!J15</f>
        <v>Morávek</v>
      </c>
      <c r="D21" s="13" t="str">
        <f>Start.listina!K15</f>
        <v>Petr</v>
      </c>
      <c r="E21" s="13" t="str">
        <f>Start.listina!L15</f>
        <v>PC Sokol Lipník</v>
      </c>
      <c r="F21" s="13"/>
      <c r="G21" s="90">
        <f ca="1">IF(N(A21)&gt;0,VLOOKUP(A21,Body!$A$4:$F$259,5,0),"")</f>
        <v>100.76218750000001</v>
      </c>
      <c r="H21" s="4">
        <f ca="1">IF(N(A21)&gt;0,VLOOKUP(A21,Body!$A$4:$F$259,6,0),"")</f>
        <v>0</v>
      </c>
      <c r="I21" s="4">
        <f ca="1">IF(N(A21)&gt;0,VLOOKUP(A21,Body!$A$4:$F$259,2,0),"")</f>
        <v>2.5</v>
      </c>
    </row>
    <row r="22" spans="1:9" x14ac:dyDescent="0.25">
      <c r="A22" s="13"/>
      <c r="B22" s="13">
        <f>Start.listina!O15</f>
        <v>20505</v>
      </c>
      <c r="C22" s="13" t="str">
        <f>Start.listina!P15</f>
        <v>Zdobinská</v>
      </c>
      <c r="D22" s="13" t="str">
        <f>Start.listina!Q15</f>
        <v>Karolína</v>
      </c>
      <c r="E22" s="13" t="str">
        <f>Start.listina!R15</f>
        <v>PC Sokol Lipník</v>
      </c>
      <c r="F22" s="13"/>
      <c r="G22" s="90"/>
      <c r="H22" s="4"/>
      <c r="I22" s="4"/>
    </row>
    <row r="23" spans="1:9" x14ac:dyDescent="0.25">
      <c r="A23" s="13"/>
      <c r="B23" s="13">
        <f>Start.listina!U15</f>
        <v>15058</v>
      </c>
      <c r="C23" s="13" t="str">
        <f>Start.listina!V15</f>
        <v>Zdobinský</v>
      </c>
      <c r="D23" s="13" t="str">
        <f>Start.listina!W15</f>
        <v>Michal ml.</v>
      </c>
      <c r="E23" s="13" t="str">
        <f>Start.listina!X15</f>
        <v>PC Sokol Lipník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99574</v>
      </c>
      <c r="C25" s="13" t="str">
        <f>Start.listina!J16</f>
        <v>Demčíková</v>
      </c>
      <c r="D25" s="13" t="str">
        <f>Start.listina!K16</f>
        <v>Jiřina</v>
      </c>
      <c r="E25" s="13" t="str">
        <f>Start.listina!L16</f>
        <v>SK Sahara Vědomice</v>
      </c>
      <c r="F25" s="13"/>
      <c r="G25" s="90">
        <f ca="1">IF(N(A25)&gt;0,VLOOKUP(A25,Body!$A$4:$F$259,5,0),"")</f>
        <v>80.609750000000005</v>
      </c>
      <c r="H25" s="4">
        <f ca="1">IF(N(A25)&gt;0,VLOOKUP(A25,Body!$A$4:$F$259,6,0),"")</f>
        <v>0</v>
      </c>
      <c r="I25" s="4">
        <f ca="1">IF(N(A25)&gt;0,VLOOKUP(A25,Body!$A$4:$F$259,2,0),"")</f>
        <v>2</v>
      </c>
    </row>
    <row r="26" spans="1:9" x14ac:dyDescent="0.25">
      <c r="A26" s="13"/>
      <c r="B26" s="13">
        <f>Start.listina!O16</f>
        <v>27030</v>
      </c>
      <c r="C26" s="13" t="str">
        <f>Start.listina!P16</f>
        <v>Kutá</v>
      </c>
      <c r="D26" s="13" t="str">
        <f>Start.listina!Q16</f>
        <v>Miloslava</v>
      </c>
      <c r="E26" s="13" t="str">
        <f>Start.listina!R16</f>
        <v>SKP Hranice VI-Valšovice</v>
      </c>
      <c r="F26" s="13"/>
      <c r="G26" s="90"/>
      <c r="H26" s="4"/>
      <c r="I26" s="4"/>
    </row>
    <row r="27" spans="1:9" x14ac:dyDescent="0.25">
      <c r="A27" s="13"/>
      <c r="B27" s="13">
        <f>Start.listina!U16</f>
        <v>28004</v>
      </c>
      <c r="C27" s="13" t="str">
        <f>Start.listina!V16</f>
        <v>Tománek</v>
      </c>
      <c r="D27" s="13" t="str">
        <f>Start.listina!W16</f>
        <v>Petr</v>
      </c>
      <c r="E27" s="13" t="str">
        <f>Start.listina!X16</f>
        <v>SKP Hranice VI-Valšovice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26</v>
      </c>
      <c r="B29" s="13">
        <f>Start.listina!I17</f>
        <v>25003</v>
      </c>
      <c r="C29" s="13" t="str">
        <f>Start.listina!J17</f>
        <v>Horáčková</v>
      </c>
      <c r="D29" s="13" t="str">
        <f>Start.listina!K17</f>
        <v>Simona</v>
      </c>
      <c r="E29" s="13" t="str">
        <f>Start.listina!L17</f>
        <v>SK Sahara Vědomice</v>
      </c>
      <c r="F29" s="13"/>
      <c r="G29" s="90">
        <f>IF(N(A29)&gt;0,VLOOKUP(A29,Body!$A$4:$F$259,5,0),"")</f>
        <v>15.114328125</v>
      </c>
      <c r="H29" s="4">
        <f>IF(N(A29)&gt;0,VLOOKUP(A29,Body!$A$4:$F$259,6,0),"")</f>
        <v>0</v>
      </c>
      <c r="I29" s="4">
        <f>IF(N(A29)&gt;0,VLOOKUP(A29,Body!$A$4:$F$259,2,0),"")</f>
        <v>0.375</v>
      </c>
    </row>
    <row r="30" spans="1:9" x14ac:dyDescent="0.25">
      <c r="A30" s="13"/>
      <c r="B30" s="13">
        <f>Start.listina!O17</f>
        <v>15047</v>
      </c>
      <c r="C30" s="13" t="str">
        <f>Start.listina!P17</f>
        <v>Mikyška</v>
      </c>
      <c r="D30" s="13" t="str">
        <f>Start.listina!Q17</f>
        <v>Milan</v>
      </c>
      <c r="E30" s="13" t="str">
        <f>Start.listina!R17</f>
        <v>SK Sahara Vědomice</v>
      </c>
      <c r="F30" s="13"/>
      <c r="G30" s="90"/>
      <c r="H30" s="4"/>
      <c r="I30" s="4"/>
    </row>
    <row r="31" spans="1:9" x14ac:dyDescent="0.25">
      <c r="A31" s="13"/>
      <c r="B31" s="13">
        <f>Start.listina!U17</f>
        <v>12017</v>
      </c>
      <c r="C31" s="13" t="str">
        <f>Start.listina!V17</f>
        <v>Tomášková</v>
      </c>
      <c r="D31" s="13" t="str">
        <f>Start.listina!W17</f>
        <v>Dana</v>
      </c>
      <c r="E31" s="13" t="str">
        <f>Start.listina!X17</f>
        <v>UBU Únětice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12</v>
      </c>
      <c r="B33" s="13">
        <f>Start.listina!I18</f>
        <v>12022</v>
      </c>
      <c r="C33" s="13" t="str">
        <f>Start.listina!J18</f>
        <v>Slobodová</v>
      </c>
      <c r="D33" s="13" t="str">
        <f>Start.listina!K18</f>
        <v>Veronika</v>
      </c>
      <c r="E33" s="13" t="str">
        <f>Start.listina!L18</f>
        <v>Carreau Brno</v>
      </c>
      <c r="F33" s="13"/>
      <c r="G33" s="90">
        <f ca="1">IF(N(A33)&gt;0,VLOOKUP(A33,Body!$A$4:$F$259,5,0),"")</f>
        <v>60.4573125</v>
      </c>
      <c r="H33" s="4">
        <f ca="1">IF(N(A33)&gt;0,VLOOKUP(A33,Body!$A$4:$F$259,6,0),"")</f>
        <v>0</v>
      </c>
      <c r="I33" s="4">
        <f ca="1">IF(N(A33)&gt;0,VLOOKUP(A33,Body!$A$4:$F$259,2,0),"")</f>
        <v>1.5</v>
      </c>
    </row>
    <row r="34" spans="1:9" x14ac:dyDescent="0.25">
      <c r="A34" s="13"/>
      <c r="B34" s="13">
        <f>Start.listina!O18</f>
        <v>10138</v>
      </c>
      <c r="C34" s="13" t="str">
        <f>Start.listina!P18</f>
        <v>Hájek</v>
      </c>
      <c r="D34" s="13" t="str">
        <f>Start.listina!Q18</f>
        <v>Martin ml.</v>
      </c>
      <c r="E34" s="13" t="str">
        <f>Start.listina!R18</f>
        <v>PEK Stolín</v>
      </c>
      <c r="F34" s="13"/>
      <c r="G34" s="90"/>
      <c r="H34" s="4"/>
      <c r="I34" s="4"/>
    </row>
    <row r="35" spans="1:9" x14ac:dyDescent="0.25">
      <c r="A35" s="13"/>
      <c r="B35" s="13">
        <f>Start.listina!U18</f>
        <v>18042</v>
      </c>
      <c r="C35" s="13" t="str">
        <f>Start.listina!V18</f>
        <v>Rousek</v>
      </c>
      <c r="D35" s="13" t="str">
        <f>Start.listina!W18</f>
        <v>Simon</v>
      </c>
      <c r="E35" s="13" t="str">
        <f>Start.listina!X18</f>
        <v>PEK Stolín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18</v>
      </c>
      <c r="B37" s="13">
        <f>Start.listina!I19</f>
        <v>15011</v>
      </c>
      <c r="C37" s="13" t="str">
        <f>Start.listina!J19</f>
        <v>Chmelař</v>
      </c>
      <c r="D37" s="13" t="str">
        <f>Start.listina!K19</f>
        <v>Ivo</v>
      </c>
      <c r="E37" s="13" t="str">
        <f>Start.listina!L19</f>
        <v>SKP Kulová osma</v>
      </c>
      <c r="F37" s="13"/>
      <c r="G37" s="90">
        <f>IF(N(A37)&gt;0,VLOOKUP(A37,Body!$A$4:$F$259,5,0),"")</f>
        <v>35.266765625000005</v>
      </c>
      <c r="H37" s="4">
        <f>IF(N(A37)&gt;0,VLOOKUP(A37,Body!$A$4:$F$259,6,0),"")</f>
        <v>0</v>
      </c>
      <c r="I37" s="4">
        <f>IF(N(A37)&gt;0,VLOOKUP(A37,Body!$A$4:$F$259,2,0),"")</f>
        <v>0.875</v>
      </c>
    </row>
    <row r="38" spans="1:9" x14ac:dyDescent="0.25">
      <c r="A38" s="13"/>
      <c r="B38" s="13">
        <f>Start.listina!O19</f>
        <v>15010</v>
      </c>
      <c r="C38" s="13" t="str">
        <f>Start.listina!P19</f>
        <v>Chmelařová</v>
      </c>
      <c r="D38" s="13" t="str">
        <f>Start.listina!Q19</f>
        <v>Yvetta</v>
      </c>
      <c r="E38" s="13" t="str">
        <f>Start.listina!R19</f>
        <v>SKP Kulová osma</v>
      </c>
      <c r="F38" s="13"/>
      <c r="G38" s="90"/>
      <c r="H38" s="4"/>
      <c r="I38" s="4"/>
    </row>
    <row r="39" spans="1:9" x14ac:dyDescent="0.25">
      <c r="A39" s="13"/>
      <c r="B39" s="13">
        <f>Start.listina!U19</f>
        <v>15060</v>
      </c>
      <c r="C39" s="13" t="str">
        <f>Start.listina!V19</f>
        <v>Horálek</v>
      </c>
      <c r="D39" s="13" t="str">
        <f>Start.listina!W19</f>
        <v>Jiří</v>
      </c>
      <c r="E39" s="13" t="str">
        <f>Start.listina!X19</f>
        <v>PKT Velký Šanc</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v>
      </c>
      <c r="B41" s="13">
        <f>Start.listina!I20</f>
        <v>16029</v>
      </c>
      <c r="C41" s="13" t="str">
        <f>Start.listina!J20</f>
        <v>Kašparová</v>
      </c>
      <c r="D41" s="13" t="str">
        <f>Start.listina!K20</f>
        <v>Barbora</v>
      </c>
      <c r="E41" s="13" t="str">
        <f>Start.listina!L20</f>
        <v>Petank Club Praha</v>
      </c>
      <c r="F41" s="13"/>
      <c r="G41" s="90">
        <f ca="1">IF(N(A41)&gt;0,VLOOKUP(A41,Body!$A$4:$F$259,5,0),"")</f>
        <v>141.06706250000002</v>
      </c>
      <c r="H41" s="4">
        <f ca="1">IF(N(A41)&gt;0,VLOOKUP(A41,Body!$A$4:$F$259,6,0),"")</f>
        <v>0</v>
      </c>
      <c r="I41" s="4">
        <f ca="1">IF(N(A41)&gt;0,VLOOKUP(A41,Body!$A$4:$F$259,2,0),"")</f>
        <v>3.5</v>
      </c>
    </row>
    <row r="42" spans="1:9" x14ac:dyDescent="0.25">
      <c r="A42" s="13"/>
      <c r="B42" s="13">
        <f>Start.listina!O20</f>
        <v>14099</v>
      </c>
      <c r="C42" s="13" t="str">
        <f>Start.listina!P20</f>
        <v>Klouda</v>
      </c>
      <c r="D42" s="13" t="str">
        <f>Start.listina!Q20</f>
        <v>Aleš</v>
      </c>
      <c r="E42" s="13" t="str">
        <f>Start.listina!R20</f>
        <v>PC Sokol Velim</v>
      </c>
      <c r="F42" s="13"/>
      <c r="G42" s="90"/>
      <c r="H42" s="4"/>
      <c r="I42" s="4"/>
    </row>
    <row r="43" spans="1:9" x14ac:dyDescent="0.25">
      <c r="A43" s="13"/>
      <c r="B43" s="13">
        <f>Start.listina!U20</f>
        <v>11006</v>
      </c>
      <c r="C43" s="13" t="str">
        <f>Start.listina!V20</f>
        <v>Kulhánek</v>
      </c>
      <c r="D43" s="13" t="str">
        <f>Start.listina!W20</f>
        <v>Milan</v>
      </c>
      <c r="E43" s="13" t="str">
        <f>Start.listina!X20</f>
        <v>SK Sahara Vědomice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11</v>
      </c>
      <c r="B45" s="13">
        <f>Start.listina!I21</f>
        <v>18106</v>
      </c>
      <c r="C45" s="13" t="str">
        <f>Start.listina!J21</f>
        <v>Geisler</v>
      </c>
      <c r="D45" s="13" t="str">
        <f>Start.listina!K21</f>
        <v>Dan</v>
      </c>
      <c r="E45" s="13" t="str">
        <f>Start.listina!L21</f>
        <v>PEK Stolín</v>
      </c>
      <c r="F45" s="13"/>
      <c r="G45" s="90">
        <f ca="1">IF(N(A45)&gt;0,VLOOKUP(A45,Body!$A$4:$F$259,5,0),"")</f>
        <v>65.495421875000005</v>
      </c>
      <c r="H45" s="4">
        <f ca="1">IF(N(A45)&gt;0,VLOOKUP(A45,Body!$A$4:$F$259,6,0),"")</f>
        <v>0</v>
      </c>
      <c r="I45" s="4">
        <f ca="1">IF(N(A45)&gt;0,VLOOKUP(A45,Body!$A$4:$F$259,2,0),"")</f>
        <v>1.625</v>
      </c>
    </row>
    <row r="46" spans="1:9" x14ac:dyDescent="0.25">
      <c r="A46" s="13"/>
      <c r="B46" s="13">
        <f>Start.listina!O21</f>
        <v>17060</v>
      </c>
      <c r="C46" s="13" t="str">
        <f>Start.listina!P21</f>
        <v>Bejšovec</v>
      </c>
      <c r="D46" s="13" t="str">
        <f>Start.listina!Q21</f>
        <v>Petr</v>
      </c>
      <c r="E46" s="13" t="str">
        <f>Start.listina!R21</f>
        <v>PK Sokol Medlánky</v>
      </c>
      <c r="F46" s="13"/>
      <c r="G46" s="90"/>
      <c r="H46" s="4"/>
      <c r="I46" s="4"/>
    </row>
    <row r="47" spans="1:9" x14ac:dyDescent="0.25">
      <c r="A47" s="13"/>
      <c r="B47" s="13">
        <f>Start.listina!U21</f>
        <v>18074</v>
      </c>
      <c r="C47" s="13" t="str">
        <f>Start.listina!V21</f>
        <v>Lukeš</v>
      </c>
      <c r="D47" s="13" t="str">
        <f>Start.listina!W21</f>
        <v>Jakub</v>
      </c>
      <c r="E47" s="13" t="str">
        <f>Start.listina!X21</f>
        <v>1. KPK Vrchlabí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23</v>
      </c>
      <c r="B49" s="13">
        <f>Start.listina!I22</f>
        <v>16082</v>
      </c>
      <c r="C49" s="13" t="str">
        <f>Start.listina!J22</f>
        <v>Pastorek</v>
      </c>
      <c r="D49" s="13" t="str">
        <f>Start.listina!K22</f>
        <v>Jaroslav</v>
      </c>
      <c r="E49" s="13" t="str">
        <f>Start.listina!L22</f>
        <v>SK Pétanque Řepy</v>
      </c>
      <c r="F49" s="13"/>
      <c r="G49" s="90">
        <f ca="1">IF(N(A49)&gt;0,VLOOKUP(A49,Body!$A$4:$F$259,5,0),"")</f>
        <v>22.6714921875</v>
      </c>
      <c r="H49" s="4">
        <f ca="1">IF(N(A49)&gt;0,VLOOKUP(A49,Body!$A$4:$F$259,6,0),"")</f>
        <v>0</v>
      </c>
      <c r="I49" s="4">
        <f ca="1">IF(N(A49)&gt;0,VLOOKUP(A49,Body!$A$4:$F$259,2,0),"")</f>
        <v>0.5625</v>
      </c>
    </row>
    <row r="50" spans="1:9" x14ac:dyDescent="0.25">
      <c r="A50" s="13"/>
      <c r="B50" s="13">
        <f>Start.listina!O22</f>
        <v>16086</v>
      </c>
      <c r="C50" s="13" t="str">
        <f>Start.listina!P22</f>
        <v>Ptáček</v>
      </c>
      <c r="D50" s="13" t="str">
        <f>Start.listina!Q22</f>
        <v>Miroslav</v>
      </c>
      <c r="E50" s="13" t="str">
        <f>Start.listina!R22</f>
        <v>SK Pétanque Řepy</v>
      </c>
      <c r="F50" s="13"/>
      <c r="G50" s="90"/>
      <c r="H50" s="4"/>
      <c r="I50" s="4"/>
    </row>
    <row r="51" spans="1:9" x14ac:dyDescent="0.25">
      <c r="A51" s="13"/>
      <c r="B51" s="13">
        <f>Start.listina!U22</f>
        <v>12042</v>
      </c>
      <c r="C51" s="13" t="str">
        <f>Start.listina!V22</f>
        <v>Pilát</v>
      </c>
      <c r="D51" s="13" t="str">
        <f>Start.listina!W22</f>
        <v>Petr</v>
      </c>
      <c r="E51" s="13" t="str">
        <f>Start.listina!X22</f>
        <v>SKP Kulová osma</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9</v>
      </c>
      <c r="B53" s="13">
        <f>Start.listina!I23</f>
        <v>12038</v>
      </c>
      <c r="C53" s="13" t="str">
        <f>Start.listina!J23</f>
        <v>Krejčín</v>
      </c>
      <c r="D53" s="13" t="str">
        <f>Start.listina!K23</f>
        <v>Leoš</v>
      </c>
      <c r="E53" s="13" t="str">
        <f>Start.listina!L23</f>
        <v>SKP Kulová osma</v>
      </c>
      <c r="F53" s="13"/>
      <c r="G53" s="90">
        <f ca="1">IF(N(A53)&gt;0,VLOOKUP(A53,Body!$A$4:$F$259,5,0),"")</f>
        <v>75.571640625000001</v>
      </c>
      <c r="H53" s="4">
        <f ca="1">IF(N(A53)&gt;0,VLOOKUP(A53,Body!$A$4:$F$259,6,0),"")</f>
        <v>0</v>
      </c>
      <c r="I53" s="4">
        <f ca="1">IF(N(A53)&gt;0,VLOOKUP(A53,Body!$A$4:$F$259,2,0),"")</f>
        <v>1.875</v>
      </c>
    </row>
    <row r="54" spans="1:9" x14ac:dyDescent="0.25">
      <c r="A54" s="13"/>
      <c r="B54" s="13">
        <f>Start.listina!O23</f>
        <v>11031</v>
      </c>
      <c r="C54" s="13" t="str">
        <f>Start.listina!P23</f>
        <v>Šipr</v>
      </c>
      <c r="D54" s="13" t="str">
        <f>Start.listina!Q23</f>
        <v>Jiří</v>
      </c>
      <c r="E54" s="13" t="str">
        <f>Start.listina!R23</f>
        <v>1. Starobrněnský PK</v>
      </c>
      <c r="F54" s="13"/>
      <c r="G54" s="90"/>
      <c r="H54" s="4"/>
      <c r="I54" s="4"/>
    </row>
    <row r="55" spans="1:9" x14ac:dyDescent="0.25">
      <c r="A55" s="13"/>
      <c r="B55" s="13">
        <f>Start.listina!U23</f>
        <v>12037</v>
      </c>
      <c r="C55" s="13" t="str">
        <f>Start.listina!V23</f>
        <v>Krejčínová</v>
      </c>
      <c r="D55" s="13" t="str">
        <f>Start.listina!W23</f>
        <v>Milena</v>
      </c>
      <c r="E55" s="13" t="str">
        <f>Start.listina!X23</f>
        <v>SKP Kulová osma</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10</v>
      </c>
      <c r="B57" s="13">
        <f>Start.listina!I24</f>
        <v>19001</v>
      </c>
      <c r="C57" s="13" t="str">
        <f>Start.listina!J24</f>
        <v>Vlach</v>
      </c>
      <c r="D57" s="13" t="str">
        <f>Start.listina!K24</f>
        <v>Jaromír</v>
      </c>
      <c r="E57" s="13" t="str">
        <f>Start.listina!L24</f>
        <v>Sokol Kostomlaty</v>
      </c>
      <c r="F57" s="13"/>
      <c r="G57" s="90">
        <f ca="1">IF(N(A57)&gt;0,VLOOKUP(A57,Body!$A$4:$F$259,5,0),"")</f>
        <v>70.53353125000001</v>
      </c>
      <c r="H57" s="4">
        <f ca="1">IF(N(A57)&gt;0,VLOOKUP(A57,Body!$A$4:$F$259,6,0),"")</f>
        <v>0</v>
      </c>
      <c r="I57" s="4">
        <f ca="1">IF(N(A57)&gt;0,VLOOKUP(A57,Body!$A$4:$F$259,2,0),"")</f>
        <v>1.75</v>
      </c>
    </row>
    <row r="58" spans="1:9" x14ac:dyDescent="0.25">
      <c r="A58" s="13"/>
      <c r="B58" s="13">
        <f>Start.listina!O24</f>
        <v>10159</v>
      </c>
      <c r="C58" s="13" t="str">
        <f>Start.listina!P24</f>
        <v>Vaníček</v>
      </c>
      <c r="D58" s="13" t="str">
        <f>Start.listina!Q24</f>
        <v>Rudolf</v>
      </c>
      <c r="E58" s="13" t="str">
        <f>Start.listina!R24</f>
        <v>Sokol Kostomlaty</v>
      </c>
      <c r="F58" s="13"/>
      <c r="G58" s="90"/>
      <c r="H58" s="4"/>
      <c r="I58" s="4"/>
    </row>
    <row r="59" spans="1:9" x14ac:dyDescent="0.25">
      <c r="A59" s="13"/>
      <c r="B59" s="13">
        <f>Start.listina!U24</f>
        <v>10163</v>
      </c>
      <c r="C59" s="13" t="str">
        <f>Start.listina!V24</f>
        <v>Vaníčková</v>
      </c>
      <c r="D59" s="13" t="str">
        <f>Start.listina!W24</f>
        <v>Alena</v>
      </c>
      <c r="E59" s="13" t="str">
        <f>Start.listina!X24</f>
        <v>Sokol Kostomlaty</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4</v>
      </c>
      <c r="B61" s="13">
        <f>Start.listina!I25</f>
        <v>15023</v>
      </c>
      <c r="C61" s="13" t="str">
        <f>Start.listina!J25</f>
        <v>Přibyl</v>
      </c>
      <c r="D61" s="13" t="str">
        <f>Start.listina!K25</f>
        <v>Miloš</v>
      </c>
      <c r="E61" s="13" t="str">
        <f>Start.listina!L25</f>
        <v>SK Sahara Vědomice</v>
      </c>
      <c r="F61" s="13"/>
      <c r="G61" s="90">
        <f ca="1">IF(N(A61)&gt;0,VLOOKUP(A61,Body!$A$4:$F$259,5,0),"")</f>
        <v>120.914625</v>
      </c>
      <c r="H61" s="4">
        <f ca="1">IF(N(A61)&gt;0,VLOOKUP(A61,Body!$A$4:$F$259,6,0),"")</f>
        <v>0</v>
      </c>
      <c r="I61" s="4">
        <f ca="1">IF(N(A61)&gt;0,VLOOKUP(A61,Body!$A$4:$F$259,2,0),"")</f>
        <v>3</v>
      </c>
    </row>
    <row r="62" spans="1:9" x14ac:dyDescent="0.25">
      <c r="A62" s="13"/>
      <c r="B62" s="13">
        <f>Start.listina!O25</f>
        <v>13029</v>
      </c>
      <c r="C62" s="13" t="str">
        <f>Start.listina!P25</f>
        <v>Kamaryt</v>
      </c>
      <c r="D62" s="13" t="str">
        <f>Start.listina!Q25</f>
        <v>Josef</v>
      </c>
      <c r="E62" s="13" t="str">
        <f>Start.listina!R25</f>
        <v>Club Rodamiento</v>
      </c>
      <c r="F62" s="13"/>
      <c r="G62" s="90"/>
      <c r="H62" s="4"/>
      <c r="I62" s="4"/>
    </row>
    <row r="63" spans="1:9" x14ac:dyDescent="0.25">
      <c r="A63" s="13"/>
      <c r="B63" s="13">
        <f>Start.listina!U25</f>
        <v>13027</v>
      </c>
      <c r="C63" s="13" t="str">
        <f>Start.listina!V25</f>
        <v>Dlouhá</v>
      </c>
      <c r="D63" s="13" t="str">
        <f>Start.listina!W25</f>
        <v>Ivana</v>
      </c>
      <c r="E63" s="13" t="str">
        <f>Start.listina!X25</f>
        <v>Club Rodamiento</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21</v>
      </c>
      <c r="B65" s="13">
        <f>Start.listina!I26</f>
        <v>18130</v>
      </c>
      <c r="C65" s="13" t="str">
        <f>Start.listina!J26</f>
        <v>Semrád</v>
      </c>
      <c r="D65" s="13" t="str">
        <f>Start.listina!K26</f>
        <v>Oldřich</v>
      </c>
      <c r="E65" s="13" t="str">
        <f>Start.listina!L26</f>
        <v>PKT Velký Šanc</v>
      </c>
      <c r="F65" s="13"/>
      <c r="G65" s="90">
        <f ca="1">IF(N(A65)&gt;0,VLOOKUP(A65,Body!$A$4:$F$259,5,0),"")</f>
        <v>27.709601562500001</v>
      </c>
      <c r="H65" s="4">
        <f ca="1">IF(N(A65)&gt;0,VLOOKUP(A65,Body!$A$4:$F$259,6,0),"")</f>
        <v>0</v>
      </c>
      <c r="I65" s="4">
        <f ca="1">IF(N(A65)&gt;0,VLOOKUP(A65,Body!$A$4:$F$259,2,0),"")</f>
        <v>0.6875</v>
      </c>
    </row>
    <row r="66" spans="1:9" x14ac:dyDescent="0.25">
      <c r="A66" s="13"/>
      <c r="B66" s="13">
        <f>Start.listina!O26</f>
        <v>14052</v>
      </c>
      <c r="C66" s="13" t="str">
        <f>Start.listina!P26</f>
        <v>Škorničková</v>
      </c>
      <c r="D66" s="13" t="str">
        <f>Start.listina!Q26</f>
        <v>Jaroslava</v>
      </c>
      <c r="E66" s="13" t="str">
        <f>Start.listina!R26</f>
        <v>Sokol Kostomlaty</v>
      </c>
      <c r="F66" s="13"/>
      <c r="G66" s="90"/>
      <c r="H66" s="4"/>
      <c r="I66" s="4"/>
    </row>
    <row r="67" spans="1:9" x14ac:dyDescent="0.25">
      <c r="A67" s="13"/>
      <c r="B67" s="13">
        <f>Start.listina!U26</f>
        <v>17090</v>
      </c>
      <c r="C67" s="13" t="str">
        <f>Start.listina!V26</f>
        <v>Sedláčková</v>
      </c>
      <c r="D67" s="13" t="str">
        <f>Start.listina!W26</f>
        <v>Marie</v>
      </c>
      <c r="E67" s="13" t="str">
        <f>Start.listina!X26</f>
        <v>PKT Velký Šanc</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25</v>
      </c>
      <c r="B69" s="13" t="str">
        <f>Start.listina!I27</f>
        <v/>
      </c>
      <c r="C69" s="13" t="str">
        <f>Start.listina!J27</f>
        <v>Mariana Semeniv</v>
      </c>
      <c r="D69" s="13" t="str">
        <f>Start.listina!K27</f>
        <v xml:space="preserve"> </v>
      </c>
      <c r="E69" s="13" t="str">
        <f>Start.listina!L27</f>
        <v xml:space="preserve"> </v>
      </c>
      <c r="F69" s="13"/>
      <c r="G69" s="90">
        <f>IF(N(A69)&gt;0,VLOOKUP(A69,Body!$A$4:$F$259,5,0),"")</f>
        <v>17.633382812500003</v>
      </c>
      <c r="H69" s="4">
        <f>IF(N(A69)&gt;0,VLOOKUP(A69,Body!$A$4:$F$259,6,0),"")</f>
        <v>0</v>
      </c>
      <c r="I69" s="4">
        <f>IF(N(A69)&gt;0,VLOOKUP(A69,Body!$A$4:$F$259,2,0),"")</f>
        <v>0.4375</v>
      </c>
    </row>
    <row r="70" spans="1:9" x14ac:dyDescent="0.25">
      <c r="A70" s="13"/>
      <c r="B70" s="13">
        <f>Start.listina!O27</f>
        <v>29061</v>
      </c>
      <c r="C70" s="13" t="str">
        <f>Start.listina!P27</f>
        <v>Vavrovič</v>
      </c>
      <c r="D70" s="13" t="str">
        <f>Start.listina!Q27</f>
        <v>Petr st.</v>
      </c>
      <c r="E70" s="13" t="str">
        <f>Start.listina!R27</f>
        <v>PC Sokol Lipník</v>
      </c>
      <c r="F70" s="13"/>
      <c r="G70" s="90"/>
      <c r="H70" s="4"/>
      <c r="I70" s="4"/>
    </row>
    <row r="71" spans="1:9" x14ac:dyDescent="0.25">
      <c r="A71" s="13"/>
      <c r="B71" s="13">
        <f>Start.listina!U27</f>
        <v>15067</v>
      </c>
      <c r="C71" s="13" t="str">
        <f>Start.listina!V27</f>
        <v>Vyoral</v>
      </c>
      <c r="D71" s="13" t="str">
        <f>Start.listina!W27</f>
        <v>Hynek</v>
      </c>
      <c r="E71" s="13" t="str">
        <f>Start.listina!X27</f>
        <v>CdP Loděnice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5</v>
      </c>
      <c r="B73" s="13">
        <f>Start.listina!I28</f>
        <v>21754</v>
      </c>
      <c r="C73" s="13" t="str">
        <f>Start.listina!J28</f>
        <v>Valenz</v>
      </c>
      <c r="D73" s="13" t="str">
        <f>Start.listina!K28</f>
        <v>Jan</v>
      </c>
      <c r="E73" s="13" t="str">
        <f>Start.listina!L28</f>
        <v>PK Osika Plzeň</v>
      </c>
      <c r="F73" s="13"/>
      <c r="G73" s="90">
        <f ca="1">IF(N(A73)&gt;0,VLOOKUP(A73,Body!$A$4:$F$259,5,0),"")</f>
        <v>110.83840625000001</v>
      </c>
      <c r="H73" s="4">
        <f ca="1">IF(N(A73)&gt;0,VLOOKUP(A73,Body!$A$4:$F$259,6,0),"")</f>
        <v>0</v>
      </c>
      <c r="I73" s="4">
        <f ca="1">IF(N(A73)&gt;0,VLOOKUP(A73,Body!$A$4:$F$259,2,0),"")</f>
        <v>2.75</v>
      </c>
    </row>
    <row r="74" spans="1:9" x14ac:dyDescent="0.25">
      <c r="A74" s="13"/>
      <c r="B74" s="13">
        <f>Start.listina!O28</f>
        <v>25017</v>
      </c>
      <c r="C74" s="13" t="str">
        <f>Start.listina!P28</f>
        <v>Radoušová</v>
      </c>
      <c r="D74" s="13" t="str">
        <f>Start.listina!Q28</f>
        <v>Jana</v>
      </c>
      <c r="E74" s="13" t="str">
        <f>Start.listina!R28</f>
        <v>PK Osika Plzeň</v>
      </c>
      <c r="F74" s="13"/>
      <c r="G74" s="90"/>
      <c r="H74" s="4"/>
      <c r="I74" s="4"/>
    </row>
    <row r="75" spans="1:9" x14ac:dyDescent="0.25">
      <c r="A75" s="13"/>
      <c r="B75" s="13">
        <f>Start.listina!U28</f>
        <v>25011</v>
      </c>
      <c r="C75" s="13" t="str">
        <f>Start.listina!V28</f>
        <v>Jirkovský</v>
      </c>
      <c r="D75" s="13" t="str">
        <f>Start.listina!W28</f>
        <v>Tomáš</v>
      </c>
      <c r="E75" s="13" t="str">
        <f>Start.listina!X28</f>
        <v>PK Osika Plzeň</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29</v>
      </c>
      <c r="B77" s="13">
        <f>Start.listina!I29</f>
        <v>19025</v>
      </c>
      <c r="C77" s="13" t="str">
        <f>Start.listina!J29</f>
        <v>Maňák</v>
      </c>
      <c r="D77" s="13" t="str">
        <f>Start.listina!K29</f>
        <v>Jan</v>
      </c>
      <c r="E77" s="13" t="str">
        <f>Start.listina!L29</f>
        <v>Petank Club Praha</v>
      </c>
      <c r="F77" s="13"/>
      <c r="G77" s="90">
        <f ca="1">IF(N(A77)&gt;0,VLOOKUP(A77,Body!$A$4:$F$259,5,0),"")</f>
        <v>1</v>
      </c>
      <c r="H77" s="4">
        <f ca="1">IF(N(A77)&gt;0,VLOOKUP(A77,Body!$A$4:$F$259,6,0),"")</f>
        <v>0</v>
      </c>
      <c r="I77" s="4">
        <f ca="1">IF(N(A77)&gt;0,VLOOKUP(A77,Body!$A$4:$F$259,2,0),"")</f>
        <v>0</v>
      </c>
    </row>
    <row r="78" spans="1:9" x14ac:dyDescent="0.25">
      <c r="A78" s="13"/>
      <c r="B78" s="13">
        <f>Start.listina!O29</f>
        <v>19023</v>
      </c>
      <c r="C78" s="13" t="str">
        <f>Start.listina!P29</f>
        <v>Blieková</v>
      </c>
      <c r="D78" s="13" t="str">
        <f>Start.listina!Q29</f>
        <v>Alena</v>
      </c>
      <c r="E78" s="13" t="str">
        <f>Start.listina!R29</f>
        <v>SENIOR TÝM Praha 1</v>
      </c>
      <c r="F78" s="13"/>
      <c r="G78" s="90"/>
      <c r="H78" s="4"/>
      <c r="I78" s="4"/>
    </row>
    <row r="79" spans="1:9" x14ac:dyDescent="0.25">
      <c r="A79" s="13"/>
      <c r="B79" s="13">
        <f>Start.listina!U29</f>
        <v>16109</v>
      </c>
      <c r="C79" s="13" t="str">
        <f>Start.listina!V29</f>
        <v>Sjögren</v>
      </c>
      <c r="D79" s="13" t="str">
        <f>Start.listina!W29</f>
        <v>Magda</v>
      </c>
      <c r="E79" s="13" t="str">
        <f>Start.listina!X29</f>
        <v>SKP Kulová osma</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27</v>
      </c>
      <c r="B81" s="13">
        <f>Start.listina!I30</f>
        <v>17052</v>
      </c>
      <c r="C81" s="13" t="str">
        <f>Start.listina!J30</f>
        <v>Zikmunda</v>
      </c>
      <c r="D81" s="13" t="str">
        <f>Start.listina!K30</f>
        <v>Martin</v>
      </c>
      <c r="E81" s="13" t="str">
        <f>Start.listina!L30</f>
        <v>PC Mimo Done</v>
      </c>
      <c r="F81" s="13"/>
      <c r="G81" s="90">
        <f>IF(N(A81)&gt;0,VLOOKUP(A81,Body!$A$4:$F$259,5,0),"")</f>
        <v>12.595273437500001</v>
      </c>
      <c r="H81" s="4">
        <f>IF(N(A81)&gt;0,VLOOKUP(A81,Body!$A$4:$F$259,6,0),"")</f>
        <v>0</v>
      </c>
      <c r="I81" s="4">
        <f>IF(N(A81)&gt;0,VLOOKUP(A81,Body!$A$4:$F$259,2,0),"")</f>
        <v>0.3125</v>
      </c>
    </row>
    <row r="82" spans="1:9" x14ac:dyDescent="0.25">
      <c r="A82" s="13"/>
      <c r="B82" s="13">
        <f>Start.listina!O30</f>
        <v>19013</v>
      </c>
      <c r="C82" s="13" t="str">
        <f>Start.listina!P30</f>
        <v>Kmoch</v>
      </c>
      <c r="D82" s="13" t="str">
        <f>Start.listina!Q30</f>
        <v>Miroslav</v>
      </c>
      <c r="E82" s="13" t="str">
        <f>Start.listina!R30</f>
        <v>PCP Lipník</v>
      </c>
      <c r="F82" s="13"/>
      <c r="G82" s="90"/>
      <c r="H82" s="4"/>
      <c r="I82" s="4"/>
    </row>
    <row r="83" spans="1:9" x14ac:dyDescent="0.25">
      <c r="A83" s="13"/>
      <c r="B83" s="13">
        <f>Start.listina!U30</f>
        <v>21805</v>
      </c>
      <c r="C83" s="13" t="str">
        <f>Start.listina!V30</f>
        <v>Reinbergrová</v>
      </c>
      <c r="D83" s="13" t="str">
        <f>Start.listina!W30</f>
        <v>Václava</v>
      </c>
      <c r="E83" s="13" t="str">
        <f>Start.listina!X30</f>
        <v>PCP Lipník</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14</v>
      </c>
      <c r="B85" s="13">
        <f>Start.listina!I31</f>
        <v>14057</v>
      </c>
      <c r="C85" s="13" t="str">
        <f>Start.listina!J31</f>
        <v>Jablonský</v>
      </c>
      <c r="D85" s="13" t="str">
        <f>Start.listina!K31</f>
        <v>Lukáš</v>
      </c>
      <c r="E85" s="13" t="str">
        <f>Start.listina!L31</f>
        <v>PEK Stolín</v>
      </c>
      <c r="F85" s="13"/>
      <c r="G85" s="90">
        <f ca="1">IF(N(A85)&gt;0,VLOOKUP(A85,Body!$A$4:$F$259,5,0),"")</f>
        <v>50.381093750000005</v>
      </c>
      <c r="H85" s="4">
        <f ca="1">IF(N(A85)&gt;0,VLOOKUP(A85,Body!$A$4:$F$259,6,0),"")</f>
        <v>0</v>
      </c>
      <c r="I85" s="4">
        <f ca="1">IF(N(A85)&gt;0,VLOOKUP(A85,Body!$A$4:$F$259,2,0),"")</f>
        <v>1.25</v>
      </c>
    </row>
    <row r="86" spans="1:9" x14ac:dyDescent="0.25">
      <c r="A86" s="13"/>
      <c r="B86" s="13">
        <f>Start.listina!O31</f>
        <v>10071</v>
      </c>
      <c r="C86" s="13" t="str">
        <f>Start.listina!P31</f>
        <v>Mallat</v>
      </c>
      <c r="D86" s="13" t="str">
        <f>Start.listina!Q31</f>
        <v>Oldřich</v>
      </c>
      <c r="E86" s="13" t="str">
        <f>Start.listina!R31</f>
        <v>PEK Stolín</v>
      </c>
      <c r="F86" s="13"/>
      <c r="G86" s="90"/>
      <c r="H86" s="4"/>
      <c r="I86" s="4"/>
    </row>
    <row r="87" spans="1:9" x14ac:dyDescent="0.25">
      <c r="A87" s="13"/>
      <c r="B87" s="13">
        <f>Start.listina!U31</f>
        <v>20676</v>
      </c>
      <c r="C87" s="13" t="str">
        <f>Start.listina!V31</f>
        <v>Hájková</v>
      </c>
      <c r="D87" s="13" t="str">
        <f>Start.listina!W31</f>
        <v>Iveta</v>
      </c>
      <c r="E87" s="13" t="str">
        <f>Start.listina!X31</f>
        <v>PEK Stolín</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24</v>
      </c>
      <c r="B89" s="13">
        <f>Start.listina!I32</f>
        <v>16151</v>
      </c>
      <c r="C89" s="13" t="str">
        <f>Start.listina!J32</f>
        <v>Kára</v>
      </c>
      <c r="D89" s="13" t="str">
        <f>Start.listina!K32</f>
        <v>Jan</v>
      </c>
      <c r="E89" s="13" t="str">
        <f>Start.listina!L32</f>
        <v>PC Mimo Done</v>
      </c>
      <c r="F89" s="13"/>
      <c r="G89" s="90">
        <f ca="1">IF(N(A89)&gt;0,VLOOKUP(A89,Body!$A$4:$F$259,5,0),"")</f>
        <v>20.152437500000001</v>
      </c>
      <c r="H89" s="4">
        <f ca="1">IF(N(A89)&gt;0,VLOOKUP(A89,Body!$A$4:$F$259,6,0),"")</f>
        <v>0</v>
      </c>
      <c r="I89" s="4">
        <f ca="1">IF(N(A89)&gt;0,VLOOKUP(A89,Body!$A$4:$F$259,2,0),"")</f>
        <v>0.5</v>
      </c>
    </row>
    <row r="90" spans="1:9" x14ac:dyDescent="0.25">
      <c r="A90" s="13"/>
      <c r="B90" s="13">
        <f>Start.listina!O32</f>
        <v>21075</v>
      </c>
      <c r="C90" s="13" t="str">
        <f>Start.listina!P32</f>
        <v>Turoczy</v>
      </c>
      <c r="D90" s="13" t="str">
        <f>Start.listina!Q32</f>
        <v>Marian</v>
      </c>
      <c r="E90" s="13" t="str">
        <f>Start.listina!R32</f>
        <v>PC Mimo Done</v>
      </c>
      <c r="F90" s="13"/>
      <c r="G90" s="90"/>
      <c r="H90" s="4"/>
      <c r="I90" s="4"/>
    </row>
    <row r="91" spans="1:9" x14ac:dyDescent="0.25">
      <c r="A91" s="13"/>
      <c r="B91" s="13">
        <f>Start.listina!U32</f>
        <v>20528</v>
      </c>
      <c r="C91" s="13" t="str">
        <f>Start.listina!V32</f>
        <v>Duška</v>
      </c>
      <c r="D91" s="13" t="str">
        <f>Start.listina!W32</f>
        <v>Miloš</v>
      </c>
      <c r="E91" s="13" t="str">
        <f>Start.listina!X32</f>
        <v>PC Mimo Done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28</v>
      </c>
      <c r="B93" s="13">
        <f>Start.listina!I33</f>
        <v>21836</v>
      </c>
      <c r="C93" s="13" t="str">
        <f>Start.listina!J33</f>
        <v>Piller</v>
      </c>
      <c r="D93" s="13" t="str">
        <f>Start.listina!K33</f>
        <v>Tomáš</v>
      </c>
      <c r="E93" s="13" t="str">
        <f>Start.listina!L33</f>
        <v>SK Sahara Vědomice</v>
      </c>
      <c r="F93" s="13"/>
      <c r="G93" s="90">
        <f ca="1">IF(N(A93)&gt;0,VLOOKUP(A93,Body!$A$4:$F$259,5,0),"")</f>
        <v>10.076218750000001</v>
      </c>
      <c r="H93" s="4">
        <f ca="1">IF(N(A93)&gt;0,VLOOKUP(A93,Body!$A$4:$F$259,6,0),"")</f>
        <v>0</v>
      </c>
      <c r="I93" s="4">
        <f ca="1">IF(N(A93)&gt;0,VLOOKUP(A93,Body!$A$4:$F$259,2,0),"")</f>
        <v>0.25</v>
      </c>
    </row>
    <row r="94" spans="1:9" x14ac:dyDescent="0.25">
      <c r="A94" s="13"/>
      <c r="B94" s="13">
        <f>Start.listina!O33</f>
        <v>28001</v>
      </c>
      <c r="C94" s="13" t="str">
        <f>Start.listina!P33</f>
        <v>Pillerová</v>
      </c>
      <c r="D94" s="13" t="str">
        <f>Start.listina!Q33</f>
        <v>Monika</v>
      </c>
      <c r="E94" s="13" t="str">
        <f>Start.listina!R33</f>
        <v>SK Sahara Vědomice</v>
      </c>
      <c r="F94" s="13"/>
      <c r="G94" s="90"/>
      <c r="H94" s="4"/>
      <c r="I94" s="4"/>
    </row>
    <row r="95" spans="1:9" x14ac:dyDescent="0.25">
      <c r="A95" s="13"/>
      <c r="B95" s="13">
        <f>Start.listina!U33</f>
        <v>99510</v>
      </c>
      <c r="C95" s="13" t="str">
        <f>Start.listina!V33</f>
        <v>Demčík</v>
      </c>
      <c r="D95" s="13" t="str">
        <f>Start.listina!W33</f>
        <v>Milan St.</v>
      </c>
      <c r="E95" s="13" t="str">
        <f>Start.listina!X33</f>
        <v>SK Sahara Vědomice</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15</v>
      </c>
      <c r="B97" s="13">
        <f>Start.listina!I34</f>
        <v>10034</v>
      </c>
      <c r="C97" s="13" t="str">
        <f>Start.listina!J34</f>
        <v>Fukal</v>
      </c>
      <c r="D97" s="13" t="str">
        <f>Start.listina!K34</f>
        <v>Milan</v>
      </c>
      <c r="E97" s="13" t="str">
        <f>Start.listina!L34</f>
        <v>JAPKO</v>
      </c>
      <c r="F97" s="13"/>
      <c r="G97" s="90">
        <f ca="1">IF(N(A97)&gt;0,VLOOKUP(A97,Body!$A$4:$F$259,5,0),"")</f>
        <v>45.342984375</v>
      </c>
      <c r="H97" s="4">
        <f ca="1">IF(N(A97)&gt;0,VLOOKUP(A97,Body!$A$4:$F$259,6,0),"")</f>
        <v>0</v>
      </c>
      <c r="I97" s="4">
        <f ca="1">IF(N(A97)&gt;0,VLOOKUP(A97,Body!$A$4:$F$259,2,0),"")</f>
        <v>1.125</v>
      </c>
    </row>
    <row r="98" spans="1:9" x14ac:dyDescent="0.25">
      <c r="A98" s="13"/>
      <c r="B98" s="13">
        <f>Start.listina!O34</f>
        <v>14055</v>
      </c>
      <c r="C98" s="13" t="str">
        <f>Start.listina!P34</f>
        <v>Stejskal</v>
      </c>
      <c r="D98" s="13" t="str">
        <f>Start.listina!Q34</f>
        <v>Petr</v>
      </c>
      <c r="E98" s="13" t="str">
        <f>Start.listina!R34</f>
        <v>JAPKO</v>
      </c>
      <c r="F98" s="13"/>
      <c r="G98" s="90"/>
      <c r="H98" s="4"/>
      <c r="I98" s="4"/>
    </row>
    <row r="99" spans="1:9" x14ac:dyDescent="0.25">
      <c r="A99" s="13"/>
      <c r="B99" s="13">
        <f>Start.listina!U34</f>
        <v>16117</v>
      </c>
      <c r="C99" s="13" t="str">
        <f>Start.listina!V34</f>
        <v>Stejskal</v>
      </c>
      <c r="D99" s="13" t="str">
        <f>Start.listina!W34</f>
        <v>Václav</v>
      </c>
      <c r="E99" s="13" t="str">
        <f>Start.listina!X34</f>
        <v>JAPKO</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22</v>
      </c>
      <c r="B101" s="13">
        <f>Start.listina!I35</f>
        <v>21026</v>
      </c>
      <c r="C101" s="13" t="str">
        <f>Start.listina!J35</f>
        <v>Vodehnalová</v>
      </c>
      <c r="D101" s="13" t="str">
        <f>Start.listina!K35</f>
        <v>Jindra</v>
      </c>
      <c r="E101" s="13" t="str">
        <f>Start.listina!L35</f>
        <v>SK Pétanque Řepy</v>
      </c>
      <c r="F101" s="13"/>
      <c r="G101" s="90">
        <f ca="1">IF(N(A101)&gt;0,VLOOKUP(A101,Body!$A$4:$F$259,5,0),"")</f>
        <v>25.190546875000003</v>
      </c>
      <c r="H101" s="4">
        <f ca="1">IF(N(A101)&gt;0,VLOOKUP(A101,Body!$A$4:$F$259,6,0),"")</f>
        <v>0</v>
      </c>
      <c r="I101" s="4">
        <f ca="1">IF(N(A101)&gt;0,VLOOKUP(A101,Body!$A$4:$F$259,2,0),"")</f>
        <v>0.625</v>
      </c>
    </row>
    <row r="102" spans="1:9" x14ac:dyDescent="0.25">
      <c r="A102" s="13"/>
      <c r="B102" s="13">
        <f>Start.listina!O35</f>
        <v>21025</v>
      </c>
      <c r="C102" s="13" t="str">
        <f>Start.listina!P35</f>
        <v>Vodehnal</v>
      </c>
      <c r="D102" s="13" t="str">
        <f>Start.listina!Q35</f>
        <v>Zdeněk</v>
      </c>
      <c r="E102" s="13" t="str">
        <f>Start.listina!R35</f>
        <v>SK Pétanque Řepy</v>
      </c>
      <c r="F102" s="13"/>
      <c r="G102" s="90"/>
      <c r="H102" s="4"/>
      <c r="I102" s="4"/>
    </row>
    <row r="103" spans="1:9" x14ac:dyDescent="0.25">
      <c r="A103" s="13"/>
      <c r="B103" s="13">
        <f>Start.listina!U35</f>
        <v>20533</v>
      </c>
      <c r="C103" s="13" t="str">
        <f>Start.listina!V35</f>
        <v>Josífková</v>
      </c>
      <c r="D103" s="13" t="str">
        <f>Start.listina!W35</f>
        <v>Eva</v>
      </c>
      <c r="E103" s="13" t="str">
        <f>Start.listina!X35</f>
        <v>SK Pétanque Řepy</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13</v>
      </c>
      <c r="B105" s="13">
        <f>Start.listina!I36</f>
        <v>20534</v>
      </c>
      <c r="C105" s="13" t="str">
        <f>Start.listina!J36</f>
        <v>Váňová</v>
      </c>
      <c r="D105" s="13" t="str">
        <f>Start.listina!K36</f>
        <v>Věra</v>
      </c>
      <c r="E105" s="13" t="str">
        <f>Start.listina!L36</f>
        <v>SK Pétanque Řepy</v>
      </c>
      <c r="F105" s="13"/>
      <c r="G105" s="90">
        <f ca="1">IF(N(A105)&gt;0,VLOOKUP(A105,Body!$A$4:$F$259,5,0),"")</f>
        <v>55.419203125000003</v>
      </c>
      <c r="H105" s="4">
        <f ca="1">IF(N(A105)&gt;0,VLOOKUP(A105,Body!$A$4:$F$259,6,0),"")</f>
        <v>0</v>
      </c>
      <c r="I105" s="4">
        <f ca="1">IF(N(A105)&gt;0,VLOOKUP(A105,Body!$A$4:$F$259,2,0),"")</f>
        <v>1.375</v>
      </c>
    </row>
    <row r="106" spans="1:9" x14ac:dyDescent="0.25">
      <c r="A106" s="13"/>
      <c r="B106" s="13">
        <f>Start.listina!O36</f>
        <v>20532</v>
      </c>
      <c r="C106" s="13" t="str">
        <f>Start.listina!P36</f>
        <v>Křížek</v>
      </c>
      <c r="D106" s="13" t="str">
        <f>Start.listina!Q36</f>
        <v>Evžen</v>
      </c>
      <c r="E106" s="13" t="str">
        <f>Start.listina!R36</f>
        <v>SK Pétanque Řepy</v>
      </c>
      <c r="F106" s="13"/>
      <c r="G106" s="90"/>
      <c r="H106" s="4"/>
      <c r="I106" s="4"/>
    </row>
    <row r="107" spans="1:9" x14ac:dyDescent="0.25">
      <c r="A107" s="13"/>
      <c r="B107" s="13">
        <f>Start.listina!U36</f>
        <v>21028</v>
      </c>
      <c r="C107" s="13" t="str">
        <f>Start.listina!V36</f>
        <v>Voldřichová</v>
      </c>
      <c r="D107" s="13" t="str">
        <f>Start.listina!W36</f>
        <v>Dagmar</v>
      </c>
      <c r="E107" s="13" t="str">
        <f>Start.listina!X36</f>
        <v>SK Pétanque Řepy</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19</v>
      </c>
      <c r="B109" s="13">
        <f>Start.listina!I37</f>
        <v>99539</v>
      </c>
      <c r="C109" s="13" t="str">
        <f>Start.listina!J37</f>
        <v>Lapihuska</v>
      </c>
      <c r="D109" s="13" t="str">
        <f>Start.listina!K37</f>
        <v>Milan ml.</v>
      </c>
      <c r="E109" s="13" t="str">
        <f>Start.listina!L37</f>
        <v>SK Sahara Vědomice</v>
      </c>
      <c r="F109" s="13"/>
      <c r="G109" s="90">
        <f>IF(N(A109)&gt;0,VLOOKUP(A109,Body!$A$4:$F$259,5,0),"")</f>
        <v>32.747710937500003</v>
      </c>
      <c r="H109" s="4">
        <f>IF(N(A109)&gt;0,VLOOKUP(A109,Body!$A$4:$F$259,6,0),"")</f>
        <v>0</v>
      </c>
      <c r="I109" s="4">
        <f>IF(N(A109)&gt;0,VLOOKUP(A109,Body!$A$4:$F$259,2,0),"")</f>
        <v>0.8125</v>
      </c>
    </row>
    <row r="110" spans="1:9" x14ac:dyDescent="0.25">
      <c r="A110" s="13"/>
      <c r="B110" s="13">
        <f>Start.listina!O37</f>
        <v>99540</v>
      </c>
      <c r="C110" s="13" t="str">
        <f>Start.listina!P37</f>
        <v>Lapihuska</v>
      </c>
      <c r="D110" s="13" t="str">
        <f>Start.listina!Q37</f>
        <v>Robert</v>
      </c>
      <c r="E110" s="13" t="str">
        <f>Start.listina!R37</f>
        <v>SK Sahara Vědomice</v>
      </c>
      <c r="F110" s="13"/>
      <c r="G110" s="90"/>
      <c r="H110" s="4"/>
      <c r="I110" s="4"/>
    </row>
    <row r="111" spans="1:9" x14ac:dyDescent="0.25">
      <c r="A111" s="13"/>
      <c r="B111" s="13">
        <f>Start.listina!U37</f>
        <v>25002</v>
      </c>
      <c r="C111" s="13" t="str">
        <f>Start.listina!V37</f>
        <v>Hocková</v>
      </c>
      <c r="D111" s="13" t="str">
        <f>Start.listina!W37</f>
        <v>Kateřina</v>
      </c>
      <c r="E111" s="13" t="str">
        <f>Start.listina!X37</f>
        <v>SK Sahara Vědomice</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17</v>
      </c>
      <c r="B113" s="13" t="str">
        <f>Start.listina!I38</f>
        <v/>
      </c>
      <c r="C113" s="13" t="str">
        <f>Start.listina!J38</f>
        <v>Mária Jajcajová</v>
      </c>
      <c r="D113" s="13" t="str">
        <f>Start.listina!K38</f>
        <v xml:space="preserve"> </v>
      </c>
      <c r="E113" s="13" t="str">
        <f>Start.listina!L38</f>
        <v xml:space="preserve"> </v>
      </c>
      <c r="F113" s="13"/>
      <c r="G113" s="90">
        <f>IF(N(A113)&gt;0,VLOOKUP(A113,Body!$A$4:$F$259,5,0),"")</f>
        <v>37.7858203125</v>
      </c>
      <c r="H113" s="4">
        <f>IF(N(A113)&gt;0,VLOOKUP(A113,Body!$A$4:$F$259,6,0),"")</f>
        <v>0</v>
      </c>
      <c r="I113" s="4">
        <f>IF(N(A113)&gt;0,VLOOKUP(A113,Body!$A$4:$F$259,2,0),"")</f>
        <v>0.9375</v>
      </c>
    </row>
    <row r="114" spans="1:9" x14ac:dyDescent="0.25">
      <c r="A114" s="13"/>
      <c r="B114" s="13" t="str">
        <f>Start.listina!O38</f>
        <v/>
      </c>
      <c r="C114" s="13" t="str">
        <f>Start.listina!P38</f>
        <v>Jozef Karácsony</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Peter Anger</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v>
      </c>
      <c r="B117" s="13" t="str">
        <f>Start.listina!I39</f>
        <v/>
      </c>
      <c r="C117" s="198" t="str">
        <f>Start.listina!J39</f>
        <v>Lukas Weber (Stahlball e.V.)</v>
      </c>
      <c r="D117" s="13" t="str">
        <f>Start.listina!K39</f>
        <v xml:space="preserve"> </v>
      </c>
      <c r="E117" s="13" t="str">
        <f>Start.listina!L39</f>
        <v xml:space="preserve"> </v>
      </c>
      <c r="F117" s="13"/>
      <c r="G117" s="90">
        <f ca="1">IF(N(A117)&gt;0,VLOOKUP(A117,Body!$A$4:$F$259,5,0),"")</f>
        <v>201.52437500000002</v>
      </c>
      <c r="H117" s="4">
        <f ca="1">IF(N(A117)&gt;0,VLOOKUP(A117,Body!$A$4:$F$259,6,0),"")</f>
        <v>0</v>
      </c>
      <c r="I117" s="4">
        <f ca="1">IF(N(A117)&gt;0,VLOOKUP(A117,Body!$A$4:$F$259,2,0),"")</f>
        <v>5</v>
      </c>
    </row>
    <row r="118" spans="1:9" x14ac:dyDescent="0.25">
      <c r="A118" s="13"/>
      <c r="B118" s="13" t="str">
        <f>Start.listina!O39</f>
        <v/>
      </c>
      <c r="C118" s="13" t="str">
        <f>Start.listina!P39</f>
        <v>Jan Bilitewski (Stahlball e.V.)</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Devin Zimmermann (Stahlball e.V.)</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6"/>
  <sheetViews>
    <sheetView zoomScaleNormal="100" workbookViewId="0">
      <pane ySplit="4" topLeftCell="A944"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44515</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572</v>
      </c>
      <c r="C5" t="s">
        <v>573</v>
      </c>
      <c r="E5" t="s">
        <v>574</v>
      </c>
      <c r="F5">
        <v>86</v>
      </c>
      <c r="G5">
        <v>1988</v>
      </c>
      <c r="H5">
        <v>412</v>
      </c>
      <c r="I5">
        <v>3</v>
      </c>
      <c r="J5">
        <v>119.145</v>
      </c>
      <c r="K5">
        <v>0</v>
      </c>
    </row>
    <row r="6" spans="1:11" x14ac:dyDescent="0.25">
      <c r="A6">
        <v>24317</v>
      </c>
      <c r="B6" t="s">
        <v>577</v>
      </c>
      <c r="C6" t="s">
        <v>578</v>
      </c>
      <c r="E6" t="s">
        <v>47</v>
      </c>
      <c r="F6">
        <v>33</v>
      </c>
      <c r="G6">
        <v>1954</v>
      </c>
      <c r="H6">
        <v>135</v>
      </c>
      <c r="I6">
        <v>20.148</v>
      </c>
      <c r="J6">
        <v>920.96</v>
      </c>
      <c r="K6">
        <v>259</v>
      </c>
    </row>
    <row r="7" spans="1:11" x14ac:dyDescent="0.25">
      <c r="A7">
        <v>21018</v>
      </c>
      <c r="B7" t="s">
        <v>1690</v>
      </c>
      <c r="C7" t="s">
        <v>618</v>
      </c>
      <c r="E7" t="s">
        <v>620</v>
      </c>
      <c r="F7">
        <v>69</v>
      </c>
      <c r="G7">
        <v>1979</v>
      </c>
      <c r="H7">
        <v>259</v>
      </c>
      <c r="I7">
        <v>7.5309999999999997</v>
      </c>
      <c r="J7">
        <v>375.58499999999998</v>
      </c>
      <c r="K7">
        <v>156</v>
      </c>
    </row>
    <row r="8" spans="1:11" x14ac:dyDescent="0.25">
      <c r="A8">
        <v>14091</v>
      </c>
      <c r="B8" t="s">
        <v>579</v>
      </c>
      <c r="C8" t="s">
        <v>580</v>
      </c>
      <c r="E8" t="s">
        <v>581</v>
      </c>
      <c r="F8">
        <v>79</v>
      </c>
      <c r="G8">
        <v>1987</v>
      </c>
      <c r="H8">
        <v>621</v>
      </c>
      <c r="I8">
        <v>0</v>
      </c>
      <c r="J8">
        <v>0</v>
      </c>
      <c r="K8">
        <v>0</v>
      </c>
    </row>
    <row r="9" spans="1:11" x14ac:dyDescent="0.25">
      <c r="A9">
        <v>23036</v>
      </c>
      <c r="B9" t="s">
        <v>584</v>
      </c>
      <c r="C9" t="s">
        <v>585</v>
      </c>
      <c r="D9" t="s">
        <v>404</v>
      </c>
      <c r="E9" t="s">
        <v>551</v>
      </c>
      <c r="F9">
        <v>44</v>
      </c>
      <c r="G9">
        <v>1969</v>
      </c>
      <c r="H9">
        <v>622</v>
      </c>
      <c r="I9">
        <v>0</v>
      </c>
      <c r="J9">
        <v>0</v>
      </c>
      <c r="K9">
        <v>0</v>
      </c>
    </row>
    <row r="10" spans="1:11" x14ac:dyDescent="0.25">
      <c r="A10">
        <v>10136</v>
      </c>
      <c r="B10" t="s">
        <v>586</v>
      </c>
      <c r="C10" t="s">
        <v>587</v>
      </c>
      <c r="E10" t="s">
        <v>588</v>
      </c>
      <c r="F10">
        <v>61</v>
      </c>
      <c r="G10">
        <v>1978</v>
      </c>
      <c r="H10">
        <v>623</v>
      </c>
      <c r="I10">
        <v>0</v>
      </c>
      <c r="J10">
        <v>0</v>
      </c>
      <c r="K10">
        <v>0</v>
      </c>
    </row>
    <row r="11" spans="1:11" x14ac:dyDescent="0.25">
      <c r="A11">
        <v>18081</v>
      </c>
      <c r="B11" t="s">
        <v>589</v>
      </c>
      <c r="C11" t="s">
        <v>590</v>
      </c>
      <c r="E11" t="s">
        <v>524</v>
      </c>
      <c r="F11">
        <v>89</v>
      </c>
      <c r="G11">
        <v>1950</v>
      </c>
      <c r="H11">
        <v>328</v>
      </c>
      <c r="I11">
        <v>5.1719999999999997</v>
      </c>
      <c r="J11">
        <v>185.57</v>
      </c>
      <c r="K11">
        <v>0</v>
      </c>
    </row>
    <row r="12" spans="1:11" x14ac:dyDescent="0.25">
      <c r="A12">
        <v>96209</v>
      </c>
      <c r="B12" t="s">
        <v>589</v>
      </c>
      <c r="C12" t="s">
        <v>580</v>
      </c>
      <c r="E12" t="s">
        <v>532</v>
      </c>
      <c r="F12">
        <v>1</v>
      </c>
      <c r="G12">
        <v>1962</v>
      </c>
      <c r="H12">
        <v>268</v>
      </c>
      <c r="I12">
        <v>5.875</v>
      </c>
      <c r="J12">
        <v>352.86500000000001</v>
      </c>
      <c r="K12">
        <v>171</v>
      </c>
    </row>
    <row r="13" spans="1:11" x14ac:dyDescent="0.25">
      <c r="A13">
        <v>18080</v>
      </c>
      <c r="B13" t="s">
        <v>591</v>
      </c>
      <c r="C13" t="s">
        <v>592</v>
      </c>
      <c r="D13" t="s">
        <v>404</v>
      </c>
      <c r="E13" t="s">
        <v>524</v>
      </c>
      <c r="F13">
        <v>89</v>
      </c>
      <c r="G13">
        <v>1949</v>
      </c>
      <c r="H13">
        <v>354</v>
      </c>
      <c r="I13">
        <v>4.4530000000000003</v>
      </c>
      <c r="J13">
        <v>158.34899999999999</v>
      </c>
      <c r="K13">
        <v>0</v>
      </c>
    </row>
    <row r="14" spans="1:11" x14ac:dyDescent="0.25">
      <c r="A14">
        <v>23051</v>
      </c>
      <c r="B14" t="s">
        <v>591</v>
      </c>
      <c r="C14" t="s">
        <v>593</v>
      </c>
      <c r="D14" t="s">
        <v>404</v>
      </c>
      <c r="E14" t="s">
        <v>532</v>
      </c>
      <c r="F14">
        <v>1</v>
      </c>
      <c r="G14">
        <v>1992</v>
      </c>
      <c r="H14">
        <v>301</v>
      </c>
      <c r="I14">
        <v>2.25</v>
      </c>
      <c r="J14">
        <v>257.58499999999998</v>
      </c>
      <c r="K14">
        <v>171</v>
      </c>
    </row>
    <row r="15" spans="1:11" x14ac:dyDescent="0.25">
      <c r="A15">
        <v>96210</v>
      </c>
      <c r="B15" t="s">
        <v>591</v>
      </c>
      <c r="C15" t="s">
        <v>594</v>
      </c>
      <c r="D15" t="s">
        <v>404</v>
      </c>
      <c r="E15" t="s">
        <v>532</v>
      </c>
      <c r="F15">
        <v>1</v>
      </c>
      <c r="G15">
        <v>1962</v>
      </c>
      <c r="H15">
        <v>624</v>
      </c>
      <c r="I15">
        <v>0</v>
      </c>
      <c r="J15">
        <v>0</v>
      </c>
      <c r="K15">
        <v>0</v>
      </c>
    </row>
    <row r="16" spans="1:11" x14ac:dyDescent="0.25">
      <c r="A16">
        <v>13079</v>
      </c>
      <c r="B16" t="s">
        <v>595</v>
      </c>
      <c r="C16" t="s">
        <v>596</v>
      </c>
      <c r="E16" t="s">
        <v>597</v>
      </c>
      <c r="F16">
        <v>51</v>
      </c>
      <c r="G16">
        <v>1956</v>
      </c>
      <c r="H16">
        <v>234</v>
      </c>
      <c r="I16">
        <v>4.72</v>
      </c>
      <c r="J16">
        <v>451.76</v>
      </c>
      <c r="K16">
        <v>269</v>
      </c>
    </row>
    <row r="17" spans="1:11" x14ac:dyDescent="0.25">
      <c r="A17">
        <v>99527</v>
      </c>
      <c r="B17" t="s">
        <v>595</v>
      </c>
      <c r="C17" t="s">
        <v>596</v>
      </c>
      <c r="E17" t="s">
        <v>598</v>
      </c>
      <c r="F17">
        <v>29</v>
      </c>
      <c r="G17">
        <v>1961</v>
      </c>
      <c r="H17">
        <v>476</v>
      </c>
      <c r="I17">
        <v>4.25</v>
      </c>
      <c r="J17">
        <v>69.504999999999995</v>
      </c>
      <c r="K17">
        <v>0</v>
      </c>
    </row>
    <row r="18" spans="1:11" x14ac:dyDescent="0.25">
      <c r="A18">
        <v>99528</v>
      </c>
      <c r="B18" t="s">
        <v>595</v>
      </c>
      <c r="C18" t="s">
        <v>599</v>
      </c>
      <c r="E18" t="s">
        <v>598</v>
      </c>
      <c r="F18">
        <v>29</v>
      </c>
      <c r="G18">
        <v>1967</v>
      </c>
      <c r="H18">
        <v>520</v>
      </c>
      <c r="I18">
        <v>2.5939999999999999</v>
      </c>
      <c r="J18">
        <v>46.295000000000002</v>
      </c>
      <c r="K18">
        <v>0</v>
      </c>
    </row>
    <row r="19" spans="1:11" x14ac:dyDescent="0.25">
      <c r="A19">
        <v>21808</v>
      </c>
      <c r="B19" t="s">
        <v>595</v>
      </c>
      <c r="C19" t="s">
        <v>600</v>
      </c>
      <c r="E19" t="s">
        <v>598</v>
      </c>
      <c r="F19">
        <v>29</v>
      </c>
      <c r="G19">
        <v>1989</v>
      </c>
      <c r="H19">
        <v>626</v>
      </c>
      <c r="I19">
        <v>0</v>
      </c>
      <c r="J19">
        <v>0</v>
      </c>
      <c r="K19">
        <v>0</v>
      </c>
    </row>
    <row r="20" spans="1:11" x14ac:dyDescent="0.25">
      <c r="A20">
        <v>17082</v>
      </c>
      <c r="B20" t="s">
        <v>595</v>
      </c>
      <c r="C20" t="s">
        <v>601</v>
      </c>
      <c r="D20" t="s">
        <v>399</v>
      </c>
      <c r="E20" t="s">
        <v>602</v>
      </c>
      <c r="F20">
        <v>27</v>
      </c>
      <c r="G20">
        <v>2010</v>
      </c>
      <c r="H20">
        <v>625</v>
      </c>
      <c r="I20">
        <v>0</v>
      </c>
      <c r="J20">
        <v>0</v>
      </c>
      <c r="K20">
        <v>0</v>
      </c>
    </row>
    <row r="21" spans="1:11" x14ac:dyDescent="0.25">
      <c r="A21">
        <v>14010</v>
      </c>
      <c r="B21" t="s">
        <v>603</v>
      </c>
      <c r="C21" t="s">
        <v>604</v>
      </c>
      <c r="D21" t="s">
        <v>404</v>
      </c>
      <c r="E21" t="s">
        <v>605</v>
      </c>
      <c r="F21">
        <v>16</v>
      </c>
      <c r="G21">
        <v>1975</v>
      </c>
      <c r="H21">
        <v>518</v>
      </c>
      <c r="I21">
        <v>2.7189999999999999</v>
      </c>
      <c r="J21">
        <v>48.02</v>
      </c>
      <c r="K21">
        <v>0</v>
      </c>
    </row>
    <row r="22" spans="1:11" x14ac:dyDescent="0.25">
      <c r="A22">
        <v>15042</v>
      </c>
      <c r="B22" t="s">
        <v>606</v>
      </c>
      <c r="C22" t="s">
        <v>585</v>
      </c>
      <c r="D22" t="s">
        <v>404</v>
      </c>
      <c r="E22" t="s">
        <v>597</v>
      </c>
      <c r="F22">
        <v>51</v>
      </c>
      <c r="G22">
        <v>1955</v>
      </c>
      <c r="H22">
        <v>104</v>
      </c>
      <c r="I22">
        <v>14.618</v>
      </c>
      <c r="J22">
        <v>1134.6880000000001</v>
      </c>
      <c r="K22">
        <v>563</v>
      </c>
    </row>
    <row r="23" spans="1:11" x14ac:dyDescent="0.25">
      <c r="A23">
        <v>14008</v>
      </c>
      <c r="B23" t="s">
        <v>607</v>
      </c>
      <c r="C23" t="s">
        <v>608</v>
      </c>
      <c r="E23" t="s">
        <v>443</v>
      </c>
      <c r="F23">
        <v>30</v>
      </c>
      <c r="G23">
        <v>1978</v>
      </c>
      <c r="H23">
        <v>26</v>
      </c>
      <c r="I23">
        <v>39.125</v>
      </c>
      <c r="J23">
        <v>2058.5250000000001</v>
      </c>
      <c r="K23">
        <v>988</v>
      </c>
    </row>
    <row r="24" spans="1:11" x14ac:dyDescent="0.25">
      <c r="A24">
        <v>27012</v>
      </c>
      <c r="B24" t="s">
        <v>609</v>
      </c>
      <c r="C24" t="s">
        <v>580</v>
      </c>
      <c r="E24" t="s">
        <v>610</v>
      </c>
      <c r="F24">
        <v>59</v>
      </c>
      <c r="G24">
        <v>1984</v>
      </c>
      <c r="H24">
        <v>629</v>
      </c>
      <c r="I24">
        <v>0</v>
      </c>
      <c r="J24">
        <v>0</v>
      </c>
      <c r="K24">
        <v>0</v>
      </c>
    </row>
    <row r="25" spans="1:11" x14ac:dyDescent="0.25">
      <c r="A25">
        <v>27002</v>
      </c>
      <c r="B25" t="s">
        <v>609</v>
      </c>
      <c r="C25" t="s">
        <v>611</v>
      </c>
      <c r="E25" t="s">
        <v>610</v>
      </c>
      <c r="F25">
        <v>59</v>
      </c>
      <c r="G25">
        <v>1986</v>
      </c>
      <c r="H25">
        <v>628</v>
      </c>
      <c r="I25">
        <v>0</v>
      </c>
      <c r="J25">
        <v>0</v>
      </c>
      <c r="K25">
        <v>0</v>
      </c>
    </row>
    <row r="26" spans="1:11" x14ac:dyDescent="0.25">
      <c r="A26">
        <v>27001</v>
      </c>
      <c r="B26" t="s">
        <v>609</v>
      </c>
      <c r="C26" t="s">
        <v>612</v>
      </c>
      <c r="E26" t="s">
        <v>610</v>
      </c>
      <c r="F26">
        <v>59</v>
      </c>
      <c r="G26">
        <v>1956</v>
      </c>
      <c r="H26">
        <v>627</v>
      </c>
      <c r="I26">
        <v>0</v>
      </c>
      <c r="J26">
        <v>0</v>
      </c>
      <c r="K26">
        <v>0</v>
      </c>
    </row>
    <row r="27" spans="1:11" x14ac:dyDescent="0.25">
      <c r="A27">
        <v>19022</v>
      </c>
      <c r="B27" t="s">
        <v>613</v>
      </c>
      <c r="C27" t="s">
        <v>614</v>
      </c>
      <c r="D27" t="s">
        <v>404</v>
      </c>
      <c r="E27" t="s">
        <v>583</v>
      </c>
      <c r="F27">
        <v>70</v>
      </c>
      <c r="G27">
        <v>1942</v>
      </c>
      <c r="H27">
        <v>630</v>
      </c>
      <c r="I27">
        <v>0</v>
      </c>
      <c r="J27">
        <v>0</v>
      </c>
      <c r="K27">
        <v>0</v>
      </c>
    </row>
    <row r="28" spans="1:11" x14ac:dyDescent="0.25">
      <c r="A28">
        <v>27009</v>
      </c>
      <c r="B28" t="s">
        <v>613</v>
      </c>
      <c r="C28" t="s">
        <v>615</v>
      </c>
      <c r="D28" t="s">
        <v>404</v>
      </c>
      <c r="E28" t="s">
        <v>610</v>
      </c>
      <c r="F28">
        <v>59</v>
      </c>
      <c r="G28">
        <v>1992</v>
      </c>
      <c r="H28">
        <v>631</v>
      </c>
      <c r="I28">
        <v>0</v>
      </c>
      <c r="J28">
        <v>0</v>
      </c>
      <c r="K28">
        <v>0</v>
      </c>
    </row>
    <row r="29" spans="1:11" x14ac:dyDescent="0.25">
      <c r="A29">
        <v>18107</v>
      </c>
      <c r="B29" t="s">
        <v>616</v>
      </c>
      <c r="C29" t="s">
        <v>611</v>
      </c>
      <c r="D29" t="s">
        <v>399</v>
      </c>
      <c r="E29" t="s">
        <v>617</v>
      </c>
      <c r="F29">
        <v>94</v>
      </c>
      <c r="G29">
        <v>2009</v>
      </c>
      <c r="H29">
        <v>632</v>
      </c>
      <c r="I29">
        <v>0</v>
      </c>
      <c r="J29">
        <v>0</v>
      </c>
      <c r="K29">
        <v>0</v>
      </c>
    </row>
    <row r="30" spans="1:11" x14ac:dyDescent="0.25">
      <c r="A30">
        <v>17060</v>
      </c>
      <c r="B30" t="s">
        <v>616</v>
      </c>
      <c r="C30" t="s">
        <v>618</v>
      </c>
      <c r="D30" t="s">
        <v>399</v>
      </c>
      <c r="E30" t="s">
        <v>617</v>
      </c>
      <c r="F30">
        <v>94</v>
      </c>
      <c r="G30">
        <v>2004</v>
      </c>
      <c r="H30">
        <v>152</v>
      </c>
      <c r="I30">
        <v>23.75</v>
      </c>
      <c r="J30">
        <v>832.02599999999995</v>
      </c>
      <c r="K30">
        <v>207</v>
      </c>
    </row>
    <row r="31" spans="1:11" x14ac:dyDescent="0.25">
      <c r="A31">
        <v>13001</v>
      </c>
      <c r="B31" t="s">
        <v>621</v>
      </c>
      <c r="C31" t="s">
        <v>622</v>
      </c>
      <c r="D31" t="s">
        <v>404</v>
      </c>
      <c r="E31" t="s">
        <v>526</v>
      </c>
      <c r="F31">
        <v>20</v>
      </c>
      <c r="G31">
        <v>1970</v>
      </c>
      <c r="H31">
        <v>99</v>
      </c>
      <c r="I31">
        <v>17.524000000000001</v>
      </c>
      <c r="J31">
        <v>1172.951</v>
      </c>
      <c r="K31">
        <v>522</v>
      </c>
    </row>
    <row r="32" spans="1:11" x14ac:dyDescent="0.25">
      <c r="A32">
        <v>10100</v>
      </c>
      <c r="B32" t="s">
        <v>623</v>
      </c>
      <c r="C32" t="s">
        <v>599</v>
      </c>
      <c r="E32" t="s">
        <v>583</v>
      </c>
      <c r="F32">
        <v>70</v>
      </c>
      <c r="G32">
        <v>1940</v>
      </c>
      <c r="H32">
        <v>633</v>
      </c>
      <c r="I32">
        <v>0</v>
      </c>
      <c r="J32">
        <v>0</v>
      </c>
      <c r="K32">
        <v>0</v>
      </c>
    </row>
    <row r="33" spans="1:11" x14ac:dyDescent="0.25">
      <c r="A33">
        <v>10101</v>
      </c>
      <c r="B33" t="s">
        <v>624</v>
      </c>
      <c r="C33" t="s">
        <v>625</v>
      </c>
      <c r="D33" t="s">
        <v>404</v>
      </c>
      <c r="E33" t="s">
        <v>583</v>
      </c>
      <c r="F33">
        <v>70</v>
      </c>
      <c r="G33">
        <v>1938</v>
      </c>
      <c r="H33">
        <v>634</v>
      </c>
      <c r="I33">
        <v>0</v>
      </c>
      <c r="J33">
        <v>0</v>
      </c>
      <c r="K33">
        <v>0</v>
      </c>
    </row>
    <row r="34" spans="1:11" x14ac:dyDescent="0.25">
      <c r="A34">
        <v>18033</v>
      </c>
      <c r="B34" t="s">
        <v>626</v>
      </c>
      <c r="C34" t="s">
        <v>590</v>
      </c>
      <c r="E34" t="s">
        <v>576</v>
      </c>
      <c r="F34">
        <v>81</v>
      </c>
      <c r="G34">
        <v>1999</v>
      </c>
      <c r="H34">
        <v>463</v>
      </c>
      <c r="I34">
        <v>2</v>
      </c>
      <c r="J34">
        <v>79.430000000000007</v>
      </c>
      <c r="K34">
        <v>0</v>
      </c>
    </row>
    <row r="35" spans="1:11" x14ac:dyDescent="0.25">
      <c r="A35">
        <v>16049</v>
      </c>
      <c r="B35" t="s">
        <v>627</v>
      </c>
      <c r="C35" t="s">
        <v>590</v>
      </c>
      <c r="E35" t="s">
        <v>576</v>
      </c>
      <c r="F35">
        <v>81</v>
      </c>
      <c r="G35">
        <v>1973</v>
      </c>
      <c r="H35">
        <v>298</v>
      </c>
      <c r="I35">
        <v>3.7810000000000001</v>
      </c>
      <c r="J35">
        <v>262.79000000000002</v>
      </c>
      <c r="K35">
        <v>114</v>
      </c>
    </row>
    <row r="36" spans="1:11" x14ac:dyDescent="0.25">
      <c r="A36">
        <v>13025</v>
      </c>
      <c r="B36" t="s">
        <v>628</v>
      </c>
      <c r="C36" t="s">
        <v>629</v>
      </c>
      <c r="E36" t="s">
        <v>630</v>
      </c>
      <c r="F36">
        <v>76</v>
      </c>
      <c r="G36">
        <v>1979</v>
      </c>
      <c r="H36">
        <v>635</v>
      </c>
      <c r="I36">
        <v>0</v>
      </c>
      <c r="J36">
        <v>0</v>
      </c>
      <c r="K36">
        <v>0</v>
      </c>
    </row>
    <row r="37" spans="1:11" x14ac:dyDescent="0.25">
      <c r="A37">
        <v>21012</v>
      </c>
      <c r="B37" t="s">
        <v>1691</v>
      </c>
      <c r="C37" t="s">
        <v>1432</v>
      </c>
      <c r="E37" t="s">
        <v>576</v>
      </c>
      <c r="F37">
        <v>81</v>
      </c>
      <c r="G37">
        <v>1973</v>
      </c>
      <c r="H37">
        <v>300</v>
      </c>
      <c r="I37">
        <v>3.6560000000000001</v>
      </c>
      <c r="J37">
        <v>257.82600000000002</v>
      </c>
      <c r="K37">
        <v>114</v>
      </c>
    </row>
    <row r="38" spans="1:11" x14ac:dyDescent="0.25">
      <c r="A38">
        <v>13050</v>
      </c>
      <c r="B38" t="s">
        <v>631</v>
      </c>
      <c r="C38" t="s">
        <v>632</v>
      </c>
      <c r="D38" t="s">
        <v>404</v>
      </c>
      <c r="E38" t="s">
        <v>583</v>
      </c>
      <c r="F38">
        <v>70</v>
      </c>
      <c r="G38">
        <v>1935</v>
      </c>
      <c r="H38">
        <v>636</v>
      </c>
      <c r="I38">
        <v>0</v>
      </c>
      <c r="J38">
        <v>0</v>
      </c>
      <c r="K38">
        <v>0</v>
      </c>
    </row>
    <row r="39" spans="1:11" x14ac:dyDescent="0.25">
      <c r="A39">
        <v>28005</v>
      </c>
      <c r="B39" t="s">
        <v>633</v>
      </c>
      <c r="C39" t="s">
        <v>618</v>
      </c>
      <c r="E39" t="s">
        <v>634</v>
      </c>
      <c r="F39">
        <v>2</v>
      </c>
      <c r="G39">
        <v>1953</v>
      </c>
      <c r="H39">
        <v>138</v>
      </c>
      <c r="I39">
        <v>14.813000000000001</v>
      </c>
      <c r="J39">
        <v>900.61699999999996</v>
      </c>
      <c r="K39">
        <v>373</v>
      </c>
    </row>
    <row r="40" spans="1:11" x14ac:dyDescent="0.25">
      <c r="A40">
        <v>28056</v>
      </c>
      <c r="B40" t="s">
        <v>635</v>
      </c>
      <c r="C40" t="s">
        <v>636</v>
      </c>
      <c r="D40" t="s">
        <v>404</v>
      </c>
      <c r="E40" t="s">
        <v>634</v>
      </c>
      <c r="F40">
        <v>2</v>
      </c>
      <c r="G40">
        <v>1952</v>
      </c>
      <c r="H40">
        <v>197</v>
      </c>
      <c r="I40">
        <v>12.625999999999999</v>
      </c>
      <c r="J40">
        <v>611.76599999999996</v>
      </c>
      <c r="K40">
        <v>168</v>
      </c>
    </row>
    <row r="41" spans="1:11" x14ac:dyDescent="0.25">
      <c r="A41">
        <v>19061</v>
      </c>
      <c r="B41" t="s">
        <v>637</v>
      </c>
      <c r="C41" t="s">
        <v>604</v>
      </c>
      <c r="D41" t="s">
        <v>404</v>
      </c>
      <c r="E41" t="s">
        <v>532</v>
      </c>
      <c r="F41">
        <v>1</v>
      </c>
      <c r="G41">
        <v>1945</v>
      </c>
      <c r="H41">
        <v>604</v>
      </c>
      <c r="I41">
        <v>0.5</v>
      </c>
      <c r="J41">
        <v>13.858000000000001</v>
      </c>
      <c r="K41">
        <v>0</v>
      </c>
    </row>
    <row r="42" spans="1:11" x14ac:dyDescent="0.25">
      <c r="A42">
        <v>21064</v>
      </c>
      <c r="B42" t="s">
        <v>1692</v>
      </c>
      <c r="C42" t="s">
        <v>582</v>
      </c>
      <c r="E42" t="s">
        <v>630</v>
      </c>
      <c r="F42">
        <v>76</v>
      </c>
      <c r="G42">
        <v>1978</v>
      </c>
      <c r="H42">
        <v>504</v>
      </c>
      <c r="I42">
        <v>0.89100000000000001</v>
      </c>
      <c r="J42">
        <v>55.131</v>
      </c>
      <c r="K42">
        <v>20</v>
      </c>
    </row>
    <row r="43" spans="1:11" x14ac:dyDescent="0.25">
      <c r="A43">
        <v>21009</v>
      </c>
      <c r="B43" t="s">
        <v>1692</v>
      </c>
      <c r="C43" t="s">
        <v>1693</v>
      </c>
      <c r="E43" t="s">
        <v>630</v>
      </c>
      <c r="F43">
        <v>76</v>
      </c>
      <c r="G43">
        <v>1992</v>
      </c>
      <c r="H43">
        <v>637</v>
      </c>
      <c r="I43">
        <v>0</v>
      </c>
      <c r="J43">
        <v>0</v>
      </c>
      <c r="K43">
        <v>0</v>
      </c>
    </row>
    <row r="44" spans="1:11" x14ac:dyDescent="0.25">
      <c r="A44">
        <v>19023</v>
      </c>
      <c r="B44" t="s">
        <v>638</v>
      </c>
      <c r="C44" t="s">
        <v>639</v>
      </c>
      <c r="D44" t="s">
        <v>404</v>
      </c>
      <c r="E44" t="s">
        <v>583</v>
      </c>
      <c r="F44">
        <v>70</v>
      </c>
      <c r="G44">
        <v>1956</v>
      </c>
      <c r="H44">
        <v>113</v>
      </c>
      <c r="I44">
        <v>16.344000000000001</v>
      </c>
      <c r="J44">
        <v>1068.425</v>
      </c>
      <c r="K44">
        <v>537</v>
      </c>
    </row>
    <row r="45" spans="1:11" x14ac:dyDescent="0.25">
      <c r="A45">
        <v>20591</v>
      </c>
      <c r="B45" t="s">
        <v>640</v>
      </c>
      <c r="C45" t="s">
        <v>632</v>
      </c>
      <c r="D45" t="s">
        <v>404</v>
      </c>
      <c r="E45" t="s">
        <v>641</v>
      </c>
      <c r="F45">
        <v>95</v>
      </c>
      <c r="G45">
        <v>1974</v>
      </c>
      <c r="H45">
        <v>638</v>
      </c>
      <c r="I45">
        <v>0</v>
      </c>
      <c r="J45">
        <v>0</v>
      </c>
      <c r="K45">
        <v>0</v>
      </c>
    </row>
    <row r="46" spans="1:11" x14ac:dyDescent="0.25">
      <c r="A46">
        <v>12033</v>
      </c>
      <c r="B46" t="s">
        <v>642</v>
      </c>
      <c r="C46" t="s">
        <v>643</v>
      </c>
      <c r="E46" t="s">
        <v>644</v>
      </c>
      <c r="F46">
        <v>73</v>
      </c>
      <c r="G46">
        <v>1948</v>
      </c>
      <c r="H46">
        <v>639</v>
      </c>
      <c r="I46">
        <v>0</v>
      </c>
      <c r="J46">
        <v>0</v>
      </c>
      <c r="K46">
        <v>0</v>
      </c>
    </row>
    <row r="47" spans="1:11" x14ac:dyDescent="0.25">
      <c r="A47">
        <v>12030</v>
      </c>
      <c r="B47" t="s">
        <v>645</v>
      </c>
      <c r="C47" t="s">
        <v>646</v>
      </c>
      <c r="D47" t="s">
        <v>404</v>
      </c>
      <c r="E47" t="s">
        <v>644</v>
      </c>
      <c r="F47">
        <v>73</v>
      </c>
      <c r="G47">
        <v>1948</v>
      </c>
      <c r="H47">
        <v>640</v>
      </c>
      <c r="I47">
        <v>0</v>
      </c>
      <c r="J47">
        <v>0</v>
      </c>
      <c r="K47">
        <v>0</v>
      </c>
    </row>
    <row r="48" spans="1:11" x14ac:dyDescent="0.25">
      <c r="A48">
        <v>17061</v>
      </c>
      <c r="B48" t="s">
        <v>647</v>
      </c>
      <c r="C48" t="s">
        <v>648</v>
      </c>
      <c r="E48" t="s">
        <v>617</v>
      </c>
      <c r="F48">
        <v>94</v>
      </c>
      <c r="G48">
        <v>2003</v>
      </c>
      <c r="H48">
        <v>564</v>
      </c>
      <c r="I48">
        <v>1.25</v>
      </c>
      <c r="J48">
        <v>26.785</v>
      </c>
      <c r="K48">
        <v>0</v>
      </c>
    </row>
    <row r="49" spans="1:11" x14ac:dyDescent="0.25">
      <c r="A49">
        <v>14081</v>
      </c>
      <c r="B49" t="s">
        <v>649</v>
      </c>
      <c r="C49" t="s">
        <v>650</v>
      </c>
      <c r="D49" t="s">
        <v>404</v>
      </c>
      <c r="E49" t="s">
        <v>581</v>
      </c>
      <c r="F49">
        <v>79</v>
      </c>
      <c r="G49">
        <v>1982</v>
      </c>
      <c r="H49">
        <v>204</v>
      </c>
      <c r="I49">
        <v>8.7970000000000006</v>
      </c>
      <c r="J49">
        <v>582.12800000000004</v>
      </c>
      <c r="K49">
        <v>270</v>
      </c>
    </row>
    <row r="50" spans="1:11" x14ac:dyDescent="0.25">
      <c r="A50">
        <v>12055</v>
      </c>
      <c r="B50" t="s">
        <v>651</v>
      </c>
      <c r="C50" t="s">
        <v>652</v>
      </c>
      <c r="D50" t="s">
        <v>404</v>
      </c>
      <c r="E50" t="s">
        <v>653</v>
      </c>
      <c r="F50">
        <v>21</v>
      </c>
      <c r="G50">
        <v>1946</v>
      </c>
      <c r="H50">
        <v>641</v>
      </c>
      <c r="I50">
        <v>0</v>
      </c>
      <c r="J50">
        <v>0</v>
      </c>
      <c r="K50">
        <v>0</v>
      </c>
    </row>
    <row r="51" spans="1:11" x14ac:dyDescent="0.25">
      <c r="A51">
        <v>10076</v>
      </c>
      <c r="B51" t="s">
        <v>654</v>
      </c>
      <c r="C51" t="s">
        <v>655</v>
      </c>
      <c r="E51" t="s">
        <v>620</v>
      </c>
      <c r="F51">
        <v>69</v>
      </c>
      <c r="G51">
        <v>1947</v>
      </c>
      <c r="H51">
        <v>458</v>
      </c>
      <c r="I51">
        <v>3.7189999999999999</v>
      </c>
      <c r="J51">
        <v>81.194000000000003</v>
      </c>
      <c r="K51">
        <v>0</v>
      </c>
    </row>
    <row r="52" spans="1:11" x14ac:dyDescent="0.25">
      <c r="A52">
        <v>14033</v>
      </c>
      <c r="B52" t="s">
        <v>656</v>
      </c>
      <c r="C52" t="s">
        <v>657</v>
      </c>
      <c r="E52" t="s">
        <v>658</v>
      </c>
      <c r="F52">
        <v>78</v>
      </c>
      <c r="G52">
        <v>1969</v>
      </c>
      <c r="H52">
        <v>642</v>
      </c>
      <c r="I52">
        <v>0</v>
      </c>
      <c r="J52">
        <v>0</v>
      </c>
      <c r="K52">
        <v>0</v>
      </c>
    </row>
    <row r="53" spans="1:11" x14ac:dyDescent="0.25">
      <c r="A53">
        <v>16002</v>
      </c>
      <c r="B53" t="s">
        <v>659</v>
      </c>
      <c r="C53" t="s">
        <v>582</v>
      </c>
      <c r="E53" t="s">
        <v>660</v>
      </c>
      <c r="F53">
        <v>62</v>
      </c>
      <c r="G53">
        <v>1978</v>
      </c>
      <c r="H53">
        <v>643</v>
      </c>
      <c r="I53">
        <v>0</v>
      </c>
      <c r="J53">
        <v>0</v>
      </c>
      <c r="K53">
        <v>0</v>
      </c>
    </row>
    <row r="54" spans="1:11" x14ac:dyDescent="0.25">
      <c r="A54">
        <v>25092</v>
      </c>
      <c r="B54" t="s">
        <v>659</v>
      </c>
      <c r="C54" t="s">
        <v>618</v>
      </c>
      <c r="E54" t="s">
        <v>661</v>
      </c>
      <c r="F54">
        <v>24</v>
      </c>
      <c r="G54">
        <v>1969</v>
      </c>
      <c r="H54">
        <v>561</v>
      </c>
      <c r="I54">
        <v>0.84399999999999997</v>
      </c>
      <c r="J54">
        <v>28.736000000000001</v>
      </c>
      <c r="K54">
        <v>0</v>
      </c>
    </row>
    <row r="55" spans="1:11" x14ac:dyDescent="0.25">
      <c r="A55">
        <v>16050</v>
      </c>
      <c r="B55" t="s">
        <v>662</v>
      </c>
      <c r="C55" t="s">
        <v>663</v>
      </c>
      <c r="E55" t="s">
        <v>576</v>
      </c>
      <c r="F55">
        <v>81</v>
      </c>
      <c r="G55">
        <v>1958</v>
      </c>
      <c r="H55">
        <v>382</v>
      </c>
      <c r="I55">
        <v>3.1560000000000001</v>
      </c>
      <c r="J55">
        <v>138.11199999999999</v>
      </c>
      <c r="K55">
        <v>15</v>
      </c>
    </row>
    <row r="56" spans="1:11" x14ac:dyDescent="0.25">
      <c r="A56">
        <v>16028</v>
      </c>
      <c r="B56" t="s">
        <v>664</v>
      </c>
      <c r="C56" t="s">
        <v>665</v>
      </c>
      <c r="D56" t="s">
        <v>404</v>
      </c>
      <c r="E56" t="s">
        <v>598</v>
      </c>
      <c r="F56">
        <v>29</v>
      </c>
      <c r="G56">
        <v>1968</v>
      </c>
      <c r="H56">
        <v>573</v>
      </c>
      <c r="I56">
        <v>0.84399999999999997</v>
      </c>
      <c r="J56">
        <v>22.154</v>
      </c>
      <c r="K56">
        <v>0</v>
      </c>
    </row>
    <row r="57" spans="1:11" x14ac:dyDescent="0.25">
      <c r="A57">
        <v>13055</v>
      </c>
      <c r="B57" t="s">
        <v>666</v>
      </c>
      <c r="C57" t="s">
        <v>600</v>
      </c>
      <c r="E57" t="s">
        <v>443</v>
      </c>
      <c r="F57">
        <v>30</v>
      </c>
      <c r="G57">
        <v>1971</v>
      </c>
      <c r="H57">
        <v>426</v>
      </c>
      <c r="I57">
        <v>4.75</v>
      </c>
      <c r="J57">
        <v>106.46299999999999</v>
      </c>
      <c r="K57">
        <v>0</v>
      </c>
    </row>
    <row r="58" spans="1:11" x14ac:dyDescent="0.25">
      <c r="A58">
        <v>14078</v>
      </c>
      <c r="B58" t="s">
        <v>667</v>
      </c>
      <c r="C58" t="s">
        <v>600</v>
      </c>
      <c r="E58" t="s">
        <v>581</v>
      </c>
      <c r="F58">
        <v>79</v>
      </c>
      <c r="G58">
        <v>1985</v>
      </c>
      <c r="H58">
        <v>644</v>
      </c>
      <c r="I58">
        <v>0</v>
      </c>
      <c r="J58">
        <v>0</v>
      </c>
      <c r="K58">
        <v>0</v>
      </c>
    </row>
    <row r="59" spans="1:11" x14ac:dyDescent="0.25">
      <c r="A59">
        <v>96225</v>
      </c>
      <c r="B59" t="s">
        <v>668</v>
      </c>
      <c r="C59" t="s">
        <v>669</v>
      </c>
      <c r="E59" t="s">
        <v>670</v>
      </c>
      <c r="F59">
        <v>28</v>
      </c>
      <c r="G59">
        <v>1950</v>
      </c>
      <c r="H59">
        <v>647</v>
      </c>
      <c r="I59">
        <v>0</v>
      </c>
      <c r="J59">
        <v>0</v>
      </c>
      <c r="K59">
        <v>0</v>
      </c>
    </row>
    <row r="60" spans="1:11" x14ac:dyDescent="0.25">
      <c r="A60">
        <v>23049</v>
      </c>
      <c r="B60" t="s">
        <v>668</v>
      </c>
      <c r="C60" t="s">
        <v>671</v>
      </c>
      <c r="E60" t="s">
        <v>551</v>
      </c>
      <c r="F60">
        <v>44</v>
      </c>
      <c r="G60">
        <v>1985</v>
      </c>
      <c r="H60">
        <v>646</v>
      </c>
      <c r="I60">
        <v>0</v>
      </c>
      <c r="J60">
        <v>0</v>
      </c>
      <c r="K60">
        <v>0</v>
      </c>
    </row>
    <row r="61" spans="1:11" x14ac:dyDescent="0.25">
      <c r="A61">
        <v>23048</v>
      </c>
      <c r="B61" t="s">
        <v>668</v>
      </c>
      <c r="C61" t="s">
        <v>672</v>
      </c>
      <c r="E61" t="s">
        <v>551</v>
      </c>
      <c r="F61">
        <v>44</v>
      </c>
      <c r="G61">
        <v>1961</v>
      </c>
      <c r="H61">
        <v>645</v>
      </c>
      <c r="I61">
        <v>0</v>
      </c>
      <c r="J61">
        <v>0</v>
      </c>
      <c r="K61">
        <v>0</v>
      </c>
    </row>
    <row r="62" spans="1:11" x14ac:dyDescent="0.25">
      <c r="A62">
        <v>23033</v>
      </c>
      <c r="B62" t="s">
        <v>673</v>
      </c>
      <c r="C62" t="s">
        <v>615</v>
      </c>
      <c r="D62" t="s">
        <v>404</v>
      </c>
      <c r="E62" t="s">
        <v>551</v>
      </c>
      <c r="F62">
        <v>44</v>
      </c>
      <c r="G62">
        <v>1963</v>
      </c>
      <c r="H62">
        <v>648</v>
      </c>
      <c r="I62">
        <v>0</v>
      </c>
      <c r="J62">
        <v>0</v>
      </c>
      <c r="K62">
        <v>0</v>
      </c>
    </row>
    <row r="63" spans="1:11" x14ac:dyDescent="0.25">
      <c r="A63">
        <v>20510</v>
      </c>
      <c r="B63" t="s">
        <v>674</v>
      </c>
      <c r="C63" t="s">
        <v>582</v>
      </c>
      <c r="E63" t="s">
        <v>675</v>
      </c>
      <c r="F63">
        <v>55</v>
      </c>
      <c r="G63">
        <v>1980</v>
      </c>
      <c r="H63">
        <v>649</v>
      </c>
      <c r="I63">
        <v>0</v>
      </c>
      <c r="J63">
        <v>0</v>
      </c>
      <c r="K63">
        <v>0</v>
      </c>
    </row>
    <row r="64" spans="1:11" x14ac:dyDescent="0.25">
      <c r="A64">
        <v>19060</v>
      </c>
      <c r="B64" t="s">
        <v>676</v>
      </c>
      <c r="C64" t="s">
        <v>663</v>
      </c>
      <c r="E64" t="s">
        <v>532</v>
      </c>
      <c r="F64">
        <v>1</v>
      </c>
      <c r="G64">
        <v>1954</v>
      </c>
      <c r="H64">
        <v>614</v>
      </c>
      <c r="I64">
        <v>0.375</v>
      </c>
      <c r="J64">
        <v>10.393000000000001</v>
      </c>
      <c r="K64">
        <v>0</v>
      </c>
    </row>
    <row r="65" spans="1:11" x14ac:dyDescent="0.25">
      <c r="A65">
        <v>26011</v>
      </c>
      <c r="B65" t="s">
        <v>676</v>
      </c>
      <c r="C65" t="s">
        <v>663</v>
      </c>
      <c r="E65" t="s">
        <v>532</v>
      </c>
      <c r="F65">
        <v>1</v>
      </c>
      <c r="G65">
        <v>1987</v>
      </c>
      <c r="H65">
        <v>45</v>
      </c>
      <c r="I65">
        <v>28.125</v>
      </c>
      <c r="J65">
        <v>1785.2270000000001</v>
      </c>
      <c r="K65">
        <v>722</v>
      </c>
    </row>
    <row r="66" spans="1:11" x14ac:dyDescent="0.25">
      <c r="A66">
        <v>16118</v>
      </c>
      <c r="B66" t="s">
        <v>677</v>
      </c>
      <c r="C66" t="s">
        <v>678</v>
      </c>
      <c r="D66" t="s">
        <v>404</v>
      </c>
      <c r="E66" t="s">
        <v>581</v>
      </c>
      <c r="F66">
        <v>79</v>
      </c>
      <c r="G66">
        <v>1986</v>
      </c>
      <c r="H66">
        <v>650</v>
      </c>
      <c r="I66">
        <v>0</v>
      </c>
      <c r="J66">
        <v>0</v>
      </c>
      <c r="K66">
        <v>0</v>
      </c>
    </row>
    <row r="67" spans="1:11" x14ac:dyDescent="0.25">
      <c r="A67">
        <v>11049</v>
      </c>
      <c r="B67" t="s">
        <v>679</v>
      </c>
      <c r="C67" t="s">
        <v>680</v>
      </c>
      <c r="E67" t="s">
        <v>532</v>
      </c>
      <c r="F67">
        <v>1</v>
      </c>
      <c r="G67">
        <v>1953</v>
      </c>
      <c r="H67">
        <v>209</v>
      </c>
      <c r="I67">
        <v>12.641</v>
      </c>
      <c r="J67">
        <v>557.96299999999997</v>
      </c>
      <c r="K67">
        <v>99</v>
      </c>
    </row>
    <row r="68" spans="1:11" x14ac:dyDescent="0.25">
      <c r="A68">
        <v>16033</v>
      </c>
      <c r="B68" t="s">
        <v>681</v>
      </c>
      <c r="C68" t="s">
        <v>648</v>
      </c>
      <c r="E68" t="s">
        <v>437</v>
      </c>
      <c r="F68">
        <v>22</v>
      </c>
      <c r="G68">
        <v>1977</v>
      </c>
      <c r="H68">
        <v>503</v>
      </c>
      <c r="I68">
        <v>4</v>
      </c>
      <c r="J68">
        <v>55.18</v>
      </c>
      <c r="K68">
        <v>0</v>
      </c>
    </row>
    <row r="69" spans="1:11" x14ac:dyDescent="0.25">
      <c r="A69">
        <v>20516</v>
      </c>
      <c r="B69" t="s">
        <v>682</v>
      </c>
      <c r="C69" t="s">
        <v>683</v>
      </c>
      <c r="D69" t="s">
        <v>404</v>
      </c>
      <c r="E69" t="s">
        <v>583</v>
      </c>
      <c r="F69">
        <v>70</v>
      </c>
      <c r="G69">
        <v>1953</v>
      </c>
      <c r="H69">
        <v>370</v>
      </c>
      <c r="I69">
        <v>2.7810000000000001</v>
      </c>
      <c r="J69">
        <v>149.291</v>
      </c>
      <c r="K69">
        <v>40</v>
      </c>
    </row>
    <row r="70" spans="1:11" x14ac:dyDescent="0.25">
      <c r="A70">
        <v>96005</v>
      </c>
      <c r="B70" t="s">
        <v>684</v>
      </c>
      <c r="C70" t="s">
        <v>648</v>
      </c>
      <c r="E70" t="s">
        <v>523</v>
      </c>
      <c r="F70">
        <v>63</v>
      </c>
      <c r="G70">
        <v>1946</v>
      </c>
      <c r="H70">
        <v>115</v>
      </c>
      <c r="I70">
        <v>18.001000000000001</v>
      </c>
      <c r="J70">
        <v>1057.1320000000001</v>
      </c>
      <c r="K70">
        <v>543</v>
      </c>
    </row>
    <row r="71" spans="1:11" x14ac:dyDescent="0.25">
      <c r="A71">
        <v>13006</v>
      </c>
      <c r="B71" t="s">
        <v>685</v>
      </c>
      <c r="C71" t="s">
        <v>686</v>
      </c>
      <c r="E71" t="s">
        <v>687</v>
      </c>
      <c r="F71">
        <v>75</v>
      </c>
      <c r="G71">
        <v>1987</v>
      </c>
      <c r="H71">
        <v>651</v>
      </c>
      <c r="I71">
        <v>0</v>
      </c>
      <c r="J71">
        <v>0</v>
      </c>
      <c r="K71">
        <v>0</v>
      </c>
    </row>
    <row r="72" spans="1:11" x14ac:dyDescent="0.25">
      <c r="A72">
        <v>13005</v>
      </c>
      <c r="B72" t="s">
        <v>685</v>
      </c>
      <c r="C72" t="s">
        <v>688</v>
      </c>
      <c r="E72" t="s">
        <v>687</v>
      </c>
      <c r="F72">
        <v>75</v>
      </c>
      <c r="G72">
        <v>1963</v>
      </c>
      <c r="H72">
        <v>161</v>
      </c>
      <c r="I72">
        <v>19.594999999999999</v>
      </c>
      <c r="J72">
        <v>774.51900000000001</v>
      </c>
      <c r="K72">
        <v>245</v>
      </c>
    </row>
    <row r="73" spans="1:11" x14ac:dyDescent="0.25">
      <c r="A73">
        <v>20523</v>
      </c>
      <c r="B73" t="s">
        <v>689</v>
      </c>
      <c r="C73" t="s">
        <v>690</v>
      </c>
      <c r="D73" t="s">
        <v>404</v>
      </c>
      <c r="E73" t="s">
        <v>581</v>
      </c>
      <c r="F73">
        <v>79</v>
      </c>
      <c r="G73">
        <v>1988</v>
      </c>
      <c r="H73">
        <v>652</v>
      </c>
      <c r="I73">
        <v>0</v>
      </c>
      <c r="J73">
        <v>0</v>
      </c>
      <c r="K73">
        <v>0</v>
      </c>
    </row>
    <row r="74" spans="1:11" x14ac:dyDescent="0.25">
      <c r="A74">
        <v>13007</v>
      </c>
      <c r="B74" t="s">
        <v>689</v>
      </c>
      <c r="C74" t="s">
        <v>691</v>
      </c>
      <c r="D74" t="s">
        <v>404</v>
      </c>
      <c r="E74" t="s">
        <v>687</v>
      </c>
      <c r="F74">
        <v>75</v>
      </c>
      <c r="G74">
        <v>1966</v>
      </c>
      <c r="H74">
        <v>187</v>
      </c>
      <c r="I74">
        <v>15.157</v>
      </c>
      <c r="J74">
        <v>658.61199999999997</v>
      </c>
      <c r="K74">
        <v>245</v>
      </c>
    </row>
    <row r="75" spans="1:11" x14ac:dyDescent="0.25">
      <c r="A75">
        <v>20563</v>
      </c>
      <c r="B75" t="s">
        <v>693</v>
      </c>
      <c r="C75" t="s">
        <v>590</v>
      </c>
      <c r="E75" t="s">
        <v>694</v>
      </c>
      <c r="F75">
        <v>92</v>
      </c>
      <c r="G75">
        <v>1960</v>
      </c>
      <c r="H75">
        <v>257</v>
      </c>
      <c r="I75">
        <v>3.7189999999999999</v>
      </c>
      <c r="J75">
        <v>382.928</v>
      </c>
      <c r="K75">
        <v>245</v>
      </c>
    </row>
    <row r="76" spans="1:11" x14ac:dyDescent="0.25">
      <c r="A76">
        <v>20504</v>
      </c>
      <c r="B76" t="s">
        <v>695</v>
      </c>
      <c r="C76" t="s">
        <v>696</v>
      </c>
      <c r="E76" t="s">
        <v>29</v>
      </c>
      <c r="F76">
        <v>17</v>
      </c>
      <c r="G76">
        <v>1967</v>
      </c>
      <c r="H76">
        <v>95</v>
      </c>
      <c r="I76">
        <v>27.937999999999999</v>
      </c>
      <c r="J76">
        <v>1236.3</v>
      </c>
      <c r="K76">
        <v>372</v>
      </c>
    </row>
    <row r="77" spans="1:11" x14ac:dyDescent="0.25">
      <c r="A77">
        <v>20700</v>
      </c>
      <c r="B77" t="s">
        <v>697</v>
      </c>
      <c r="C77" t="s">
        <v>698</v>
      </c>
      <c r="D77" t="s">
        <v>404</v>
      </c>
      <c r="E77" t="s">
        <v>29</v>
      </c>
      <c r="F77">
        <v>17</v>
      </c>
      <c r="G77">
        <v>1970</v>
      </c>
      <c r="H77">
        <v>653</v>
      </c>
      <c r="I77">
        <v>0</v>
      </c>
      <c r="J77">
        <v>0</v>
      </c>
      <c r="K77">
        <v>0</v>
      </c>
    </row>
    <row r="78" spans="1:11" x14ac:dyDescent="0.25">
      <c r="A78">
        <v>96034</v>
      </c>
      <c r="B78" t="s">
        <v>699</v>
      </c>
      <c r="C78" t="s">
        <v>629</v>
      </c>
      <c r="E78" t="s">
        <v>532</v>
      </c>
      <c r="F78">
        <v>1</v>
      </c>
      <c r="G78">
        <v>1966</v>
      </c>
      <c r="H78">
        <v>63</v>
      </c>
      <c r="I78">
        <v>26.75</v>
      </c>
      <c r="J78">
        <v>1500.51</v>
      </c>
      <c r="K78">
        <v>518</v>
      </c>
    </row>
    <row r="79" spans="1:11" x14ac:dyDescent="0.25">
      <c r="A79">
        <v>98425</v>
      </c>
      <c r="B79" t="s">
        <v>699</v>
      </c>
      <c r="C79" t="s">
        <v>700</v>
      </c>
      <c r="E79" t="s">
        <v>535</v>
      </c>
      <c r="F79">
        <v>42</v>
      </c>
      <c r="G79">
        <v>1946</v>
      </c>
      <c r="H79">
        <v>555</v>
      </c>
      <c r="I79">
        <v>0.875</v>
      </c>
      <c r="J79">
        <v>31.172000000000001</v>
      </c>
      <c r="K79">
        <v>0</v>
      </c>
    </row>
    <row r="80" spans="1:11" x14ac:dyDescent="0.25">
      <c r="A80">
        <v>13040</v>
      </c>
      <c r="B80" t="s">
        <v>699</v>
      </c>
      <c r="C80" t="s">
        <v>701</v>
      </c>
      <c r="E80" t="s">
        <v>532</v>
      </c>
      <c r="F80">
        <v>1</v>
      </c>
      <c r="G80">
        <v>2003</v>
      </c>
      <c r="H80">
        <v>17</v>
      </c>
      <c r="I80">
        <v>36.875</v>
      </c>
      <c r="J80">
        <v>2313.9749999999999</v>
      </c>
      <c r="K80">
        <v>1006</v>
      </c>
    </row>
    <row r="81" spans="1:11" x14ac:dyDescent="0.25">
      <c r="A81">
        <v>96043</v>
      </c>
      <c r="B81" t="s">
        <v>702</v>
      </c>
      <c r="C81" t="s">
        <v>678</v>
      </c>
      <c r="D81" t="s">
        <v>404</v>
      </c>
      <c r="E81" t="s">
        <v>532</v>
      </c>
      <c r="F81">
        <v>1</v>
      </c>
      <c r="G81">
        <v>1973</v>
      </c>
      <c r="H81">
        <v>251</v>
      </c>
      <c r="I81">
        <v>9.125</v>
      </c>
      <c r="J81">
        <v>401.83699999999999</v>
      </c>
      <c r="K81">
        <v>68</v>
      </c>
    </row>
    <row r="82" spans="1:11" x14ac:dyDescent="0.25">
      <c r="A82">
        <v>26009</v>
      </c>
      <c r="B82" t="s">
        <v>703</v>
      </c>
      <c r="C82" t="s">
        <v>704</v>
      </c>
      <c r="E82" t="s">
        <v>532</v>
      </c>
      <c r="F82">
        <v>1</v>
      </c>
      <c r="G82">
        <v>1956</v>
      </c>
      <c r="H82">
        <v>316</v>
      </c>
      <c r="I82">
        <v>4.25</v>
      </c>
      <c r="J82">
        <v>214.84100000000001</v>
      </c>
      <c r="K82">
        <v>83</v>
      </c>
    </row>
    <row r="83" spans="1:11" x14ac:dyDescent="0.25">
      <c r="A83">
        <v>28008</v>
      </c>
      <c r="B83" t="s">
        <v>705</v>
      </c>
      <c r="C83" t="s">
        <v>639</v>
      </c>
      <c r="D83" t="s">
        <v>404</v>
      </c>
      <c r="E83" t="s">
        <v>532</v>
      </c>
      <c r="F83">
        <v>1</v>
      </c>
      <c r="G83">
        <v>1956</v>
      </c>
      <c r="H83">
        <v>450</v>
      </c>
      <c r="I83">
        <v>3.25</v>
      </c>
      <c r="J83">
        <v>90.073999999999998</v>
      </c>
      <c r="K83">
        <v>0</v>
      </c>
    </row>
    <row r="84" spans="1:11" x14ac:dyDescent="0.25">
      <c r="A84">
        <v>96141</v>
      </c>
      <c r="B84" t="s">
        <v>706</v>
      </c>
      <c r="C84" t="s">
        <v>582</v>
      </c>
      <c r="E84" t="s">
        <v>707</v>
      </c>
      <c r="F84">
        <v>15</v>
      </c>
      <c r="G84">
        <v>1958</v>
      </c>
      <c r="H84">
        <v>654</v>
      </c>
      <c r="I84">
        <v>0</v>
      </c>
      <c r="J84">
        <v>0</v>
      </c>
      <c r="K84">
        <v>0</v>
      </c>
    </row>
    <row r="85" spans="1:11" x14ac:dyDescent="0.25">
      <c r="A85">
        <v>96181</v>
      </c>
      <c r="B85" t="s">
        <v>708</v>
      </c>
      <c r="C85" t="s">
        <v>665</v>
      </c>
      <c r="D85" t="s">
        <v>404</v>
      </c>
      <c r="E85" t="s">
        <v>534</v>
      </c>
      <c r="F85">
        <v>13</v>
      </c>
      <c r="G85">
        <v>1961</v>
      </c>
      <c r="H85">
        <v>597</v>
      </c>
      <c r="I85">
        <v>0.71899999999999997</v>
      </c>
      <c r="J85">
        <v>15.968999999999999</v>
      </c>
      <c r="K85">
        <v>0</v>
      </c>
    </row>
    <row r="86" spans="1:11" x14ac:dyDescent="0.25">
      <c r="A86">
        <v>21038</v>
      </c>
      <c r="B86" t="s">
        <v>1694</v>
      </c>
      <c r="C86" t="s">
        <v>1695</v>
      </c>
      <c r="D86" t="s">
        <v>404</v>
      </c>
      <c r="E86" t="s">
        <v>874</v>
      </c>
      <c r="F86">
        <v>90</v>
      </c>
      <c r="G86">
        <v>1993</v>
      </c>
      <c r="H86">
        <v>655</v>
      </c>
      <c r="I86">
        <v>0</v>
      </c>
      <c r="J86">
        <v>0</v>
      </c>
      <c r="K86">
        <v>0</v>
      </c>
    </row>
    <row r="87" spans="1:11" x14ac:dyDescent="0.25">
      <c r="A87">
        <v>20610</v>
      </c>
      <c r="B87" t="s">
        <v>709</v>
      </c>
      <c r="C87" t="s">
        <v>701</v>
      </c>
      <c r="E87" t="s">
        <v>641</v>
      </c>
      <c r="F87">
        <v>95</v>
      </c>
      <c r="G87">
        <v>1988</v>
      </c>
      <c r="H87">
        <v>656</v>
      </c>
      <c r="I87">
        <v>0</v>
      </c>
      <c r="J87">
        <v>0</v>
      </c>
      <c r="K87">
        <v>0</v>
      </c>
    </row>
    <row r="88" spans="1:11" x14ac:dyDescent="0.25">
      <c r="A88">
        <v>13045</v>
      </c>
      <c r="B88" t="s">
        <v>710</v>
      </c>
      <c r="C88" t="s">
        <v>599</v>
      </c>
      <c r="E88" t="s">
        <v>526</v>
      </c>
      <c r="F88">
        <v>20</v>
      </c>
      <c r="G88">
        <v>1950</v>
      </c>
      <c r="H88">
        <v>657</v>
      </c>
      <c r="I88">
        <v>0</v>
      </c>
      <c r="J88">
        <v>0</v>
      </c>
      <c r="K88">
        <v>0</v>
      </c>
    </row>
    <row r="89" spans="1:11" x14ac:dyDescent="0.25">
      <c r="A89">
        <v>99505</v>
      </c>
      <c r="B89" t="s">
        <v>711</v>
      </c>
      <c r="C89" t="s">
        <v>582</v>
      </c>
      <c r="E89" t="s">
        <v>526</v>
      </c>
      <c r="F89">
        <v>20</v>
      </c>
      <c r="G89">
        <v>1966</v>
      </c>
      <c r="H89">
        <v>658</v>
      </c>
      <c r="I89">
        <v>0</v>
      </c>
      <c r="J89">
        <v>0</v>
      </c>
      <c r="K89">
        <v>0</v>
      </c>
    </row>
    <row r="90" spans="1:11" x14ac:dyDescent="0.25">
      <c r="A90">
        <v>21044</v>
      </c>
      <c r="B90" t="s">
        <v>1696</v>
      </c>
      <c r="C90" t="s">
        <v>922</v>
      </c>
      <c r="E90" t="s">
        <v>641</v>
      </c>
      <c r="F90">
        <v>95</v>
      </c>
      <c r="G90">
        <v>1967</v>
      </c>
      <c r="H90">
        <v>659</v>
      </c>
      <c r="I90">
        <v>0</v>
      </c>
      <c r="J90">
        <v>0</v>
      </c>
      <c r="K90">
        <v>0</v>
      </c>
    </row>
    <row r="91" spans="1:11" x14ac:dyDescent="0.25">
      <c r="A91">
        <v>10051</v>
      </c>
      <c r="B91" t="s">
        <v>712</v>
      </c>
      <c r="C91" t="s">
        <v>648</v>
      </c>
      <c r="E91" t="s">
        <v>605</v>
      </c>
      <c r="F91">
        <v>16</v>
      </c>
      <c r="G91">
        <v>1998</v>
      </c>
      <c r="H91">
        <v>437</v>
      </c>
      <c r="I91">
        <v>1.25</v>
      </c>
      <c r="J91">
        <v>97.44</v>
      </c>
      <c r="K91">
        <v>47</v>
      </c>
    </row>
    <row r="92" spans="1:11" x14ac:dyDescent="0.25">
      <c r="A92">
        <v>12002</v>
      </c>
      <c r="B92" t="s">
        <v>712</v>
      </c>
      <c r="C92" t="s">
        <v>713</v>
      </c>
      <c r="E92" t="s">
        <v>452</v>
      </c>
      <c r="F92">
        <v>14</v>
      </c>
      <c r="G92">
        <v>1994</v>
      </c>
      <c r="H92">
        <v>265</v>
      </c>
      <c r="I92">
        <v>4.125</v>
      </c>
      <c r="J92">
        <v>365.72899999999998</v>
      </c>
      <c r="K92">
        <v>214</v>
      </c>
    </row>
    <row r="93" spans="1:11" x14ac:dyDescent="0.25">
      <c r="A93">
        <v>17040</v>
      </c>
      <c r="B93" t="s">
        <v>714</v>
      </c>
      <c r="C93" t="s">
        <v>715</v>
      </c>
      <c r="D93" t="s">
        <v>716</v>
      </c>
      <c r="E93" t="s">
        <v>634</v>
      </c>
      <c r="F93">
        <v>2</v>
      </c>
      <c r="G93">
        <v>2004</v>
      </c>
      <c r="H93">
        <v>660</v>
      </c>
      <c r="I93">
        <v>0</v>
      </c>
      <c r="J93">
        <v>0</v>
      </c>
      <c r="K93">
        <v>0</v>
      </c>
    </row>
    <row r="94" spans="1:11" x14ac:dyDescent="0.25">
      <c r="A94">
        <v>20714</v>
      </c>
      <c r="B94" t="s">
        <v>717</v>
      </c>
      <c r="C94" t="s">
        <v>604</v>
      </c>
      <c r="D94" t="s">
        <v>404</v>
      </c>
      <c r="E94" t="s">
        <v>526</v>
      </c>
      <c r="F94">
        <v>20</v>
      </c>
      <c r="G94">
        <v>1950</v>
      </c>
      <c r="H94">
        <v>549</v>
      </c>
      <c r="I94">
        <v>0.81299999999999994</v>
      </c>
      <c r="J94">
        <v>33.442999999999998</v>
      </c>
      <c r="K94">
        <v>0</v>
      </c>
    </row>
    <row r="95" spans="1:11" x14ac:dyDescent="0.25">
      <c r="A95">
        <v>15011</v>
      </c>
      <c r="B95" t="s">
        <v>718</v>
      </c>
      <c r="C95" t="s">
        <v>719</v>
      </c>
      <c r="E95" t="s">
        <v>644</v>
      </c>
      <c r="F95">
        <v>73</v>
      </c>
      <c r="G95">
        <v>1965</v>
      </c>
      <c r="H95">
        <v>43</v>
      </c>
      <c r="I95">
        <v>27.375</v>
      </c>
      <c r="J95">
        <v>1794.106</v>
      </c>
      <c r="K95">
        <v>895</v>
      </c>
    </row>
    <row r="96" spans="1:11" x14ac:dyDescent="0.25">
      <c r="A96">
        <v>15010</v>
      </c>
      <c r="B96" t="s">
        <v>720</v>
      </c>
      <c r="C96" t="s">
        <v>721</v>
      </c>
      <c r="D96" t="s">
        <v>404</v>
      </c>
      <c r="E96" t="s">
        <v>644</v>
      </c>
      <c r="F96">
        <v>73</v>
      </c>
      <c r="G96">
        <v>1952</v>
      </c>
      <c r="H96">
        <v>49</v>
      </c>
      <c r="I96">
        <v>24.375</v>
      </c>
      <c r="J96">
        <v>1716.846</v>
      </c>
      <c r="K96">
        <v>942</v>
      </c>
    </row>
    <row r="97" spans="1:11" x14ac:dyDescent="0.25">
      <c r="A97">
        <v>16047</v>
      </c>
      <c r="B97" t="s">
        <v>722</v>
      </c>
      <c r="C97" t="s">
        <v>573</v>
      </c>
      <c r="E97" t="s">
        <v>576</v>
      </c>
      <c r="F97">
        <v>81</v>
      </c>
      <c r="G97">
        <v>1967</v>
      </c>
      <c r="H97">
        <v>409</v>
      </c>
      <c r="I97">
        <v>0.5</v>
      </c>
      <c r="J97">
        <v>119.714</v>
      </c>
      <c r="K97">
        <v>99</v>
      </c>
    </row>
    <row r="98" spans="1:11" x14ac:dyDescent="0.25">
      <c r="A98">
        <v>16048</v>
      </c>
      <c r="B98" t="s">
        <v>722</v>
      </c>
      <c r="C98" t="s">
        <v>723</v>
      </c>
      <c r="E98" t="s">
        <v>576</v>
      </c>
      <c r="F98">
        <v>81</v>
      </c>
      <c r="G98">
        <v>1991</v>
      </c>
      <c r="H98">
        <v>661</v>
      </c>
      <c r="I98">
        <v>0</v>
      </c>
      <c r="J98">
        <v>0</v>
      </c>
      <c r="K98">
        <v>0</v>
      </c>
    </row>
    <row r="99" spans="1:11" x14ac:dyDescent="0.25">
      <c r="A99">
        <v>19021</v>
      </c>
      <c r="B99" t="s">
        <v>1697</v>
      </c>
      <c r="C99" t="s">
        <v>724</v>
      </c>
      <c r="E99" t="s">
        <v>452</v>
      </c>
      <c r="F99">
        <v>14</v>
      </c>
      <c r="G99">
        <v>1966</v>
      </c>
      <c r="H99">
        <v>615</v>
      </c>
      <c r="I99">
        <v>0.125</v>
      </c>
      <c r="J99">
        <v>3.9910000000000001</v>
      </c>
      <c r="K99">
        <v>0</v>
      </c>
    </row>
    <row r="100" spans="1:11" x14ac:dyDescent="0.25">
      <c r="A100">
        <v>24207</v>
      </c>
      <c r="B100" t="s">
        <v>725</v>
      </c>
      <c r="C100" t="s">
        <v>619</v>
      </c>
      <c r="E100" t="s">
        <v>605</v>
      </c>
      <c r="F100">
        <v>16</v>
      </c>
      <c r="G100">
        <v>1994</v>
      </c>
      <c r="H100">
        <v>662</v>
      </c>
      <c r="I100">
        <v>0</v>
      </c>
      <c r="J100">
        <v>0</v>
      </c>
      <c r="K100">
        <v>0</v>
      </c>
    </row>
    <row r="101" spans="1:11" x14ac:dyDescent="0.25">
      <c r="A101">
        <v>18012</v>
      </c>
      <c r="B101" t="s">
        <v>726</v>
      </c>
      <c r="C101" t="s">
        <v>727</v>
      </c>
      <c r="E101" t="s">
        <v>728</v>
      </c>
      <c r="F101">
        <v>87</v>
      </c>
      <c r="G101">
        <v>1952</v>
      </c>
      <c r="H101">
        <v>205</v>
      </c>
      <c r="I101">
        <v>10.002000000000001</v>
      </c>
      <c r="J101">
        <v>577.71199999999999</v>
      </c>
      <c r="K101">
        <v>210</v>
      </c>
    </row>
    <row r="102" spans="1:11" x14ac:dyDescent="0.25">
      <c r="A102">
        <v>18013</v>
      </c>
      <c r="B102" t="s">
        <v>729</v>
      </c>
      <c r="C102" t="s">
        <v>730</v>
      </c>
      <c r="D102" t="s">
        <v>404</v>
      </c>
      <c r="E102" t="s">
        <v>728</v>
      </c>
      <c r="F102">
        <v>87</v>
      </c>
      <c r="G102">
        <v>1953</v>
      </c>
      <c r="H102">
        <v>206</v>
      </c>
      <c r="I102">
        <v>10.002000000000001</v>
      </c>
      <c r="J102">
        <v>577.71199999999999</v>
      </c>
      <c r="K102">
        <v>210</v>
      </c>
    </row>
    <row r="103" spans="1:11" x14ac:dyDescent="0.25">
      <c r="A103">
        <v>10022</v>
      </c>
      <c r="B103" t="s">
        <v>731</v>
      </c>
      <c r="C103" t="s">
        <v>582</v>
      </c>
      <c r="E103" t="s">
        <v>544</v>
      </c>
      <c r="F103">
        <v>67</v>
      </c>
      <c r="G103">
        <v>1961</v>
      </c>
      <c r="H103">
        <v>414</v>
      </c>
      <c r="I103">
        <v>1.5629999999999999</v>
      </c>
      <c r="J103">
        <v>119.142</v>
      </c>
      <c r="K103">
        <v>63</v>
      </c>
    </row>
    <row r="104" spans="1:11" x14ac:dyDescent="0.25">
      <c r="A104">
        <v>14088</v>
      </c>
      <c r="B104" t="s">
        <v>732</v>
      </c>
      <c r="C104" t="s">
        <v>594</v>
      </c>
      <c r="D104" t="s">
        <v>404</v>
      </c>
      <c r="E104" t="s">
        <v>581</v>
      </c>
      <c r="F104">
        <v>79</v>
      </c>
      <c r="G104">
        <v>1984</v>
      </c>
      <c r="H104">
        <v>663</v>
      </c>
      <c r="I104">
        <v>0</v>
      </c>
      <c r="J104">
        <v>0</v>
      </c>
      <c r="K104">
        <v>0</v>
      </c>
    </row>
    <row r="105" spans="1:11" x14ac:dyDescent="0.25">
      <c r="A105">
        <v>19059</v>
      </c>
      <c r="B105" t="s">
        <v>733</v>
      </c>
      <c r="C105" t="s">
        <v>648</v>
      </c>
      <c r="E105" t="s">
        <v>532</v>
      </c>
      <c r="F105">
        <v>1</v>
      </c>
      <c r="G105">
        <v>1959</v>
      </c>
      <c r="H105">
        <v>664</v>
      </c>
      <c r="I105">
        <v>0</v>
      </c>
      <c r="J105">
        <v>0</v>
      </c>
      <c r="K105">
        <v>0</v>
      </c>
    </row>
    <row r="106" spans="1:11" x14ac:dyDescent="0.25">
      <c r="A106">
        <v>20531</v>
      </c>
      <c r="B106" t="s">
        <v>734</v>
      </c>
      <c r="C106" t="s">
        <v>691</v>
      </c>
      <c r="D106" t="s">
        <v>404</v>
      </c>
      <c r="E106" t="s">
        <v>728</v>
      </c>
      <c r="F106">
        <v>87</v>
      </c>
      <c r="G106">
        <v>1947</v>
      </c>
      <c r="H106">
        <v>478</v>
      </c>
      <c r="I106">
        <v>1.75</v>
      </c>
      <c r="J106">
        <v>67.123000000000005</v>
      </c>
      <c r="K106">
        <v>0</v>
      </c>
    </row>
    <row r="107" spans="1:11" x14ac:dyDescent="0.25">
      <c r="A107">
        <v>21041</v>
      </c>
      <c r="B107" t="s">
        <v>1698</v>
      </c>
      <c r="C107" t="s">
        <v>1699</v>
      </c>
      <c r="E107" t="s">
        <v>895</v>
      </c>
      <c r="F107">
        <v>93</v>
      </c>
      <c r="G107">
        <v>1962</v>
      </c>
      <c r="H107">
        <v>323</v>
      </c>
      <c r="I107">
        <v>1.859</v>
      </c>
      <c r="J107">
        <v>201.25800000000001</v>
      </c>
      <c r="K107">
        <v>139</v>
      </c>
    </row>
    <row r="108" spans="1:11" x14ac:dyDescent="0.25">
      <c r="A108">
        <v>21042</v>
      </c>
      <c r="B108" t="s">
        <v>1700</v>
      </c>
      <c r="C108" t="s">
        <v>585</v>
      </c>
      <c r="D108" t="s">
        <v>404</v>
      </c>
      <c r="E108" t="s">
        <v>895</v>
      </c>
      <c r="F108">
        <v>93</v>
      </c>
      <c r="G108">
        <v>1967</v>
      </c>
      <c r="H108">
        <v>485</v>
      </c>
      <c r="I108">
        <v>1.3280000000000001</v>
      </c>
      <c r="J108">
        <v>65.239000000000004</v>
      </c>
      <c r="K108">
        <v>25</v>
      </c>
    </row>
    <row r="109" spans="1:11" x14ac:dyDescent="0.25">
      <c r="A109">
        <v>20549</v>
      </c>
      <c r="B109" t="s">
        <v>735</v>
      </c>
      <c r="C109" t="s">
        <v>736</v>
      </c>
      <c r="E109" t="s">
        <v>617</v>
      </c>
      <c r="F109">
        <v>94</v>
      </c>
      <c r="G109">
        <v>1979</v>
      </c>
      <c r="H109">
        <v>522</v>
      </c>
      <c r="I109">
        <v>1.9690000000000001</v>
      </c>
      <c r="J109">
        <v>46.261000000000003</v>
      </c>
      <c r="K109">
        <v>0</v>
      </c>
    </row>
    <row r="110" spans="1:11" x14ac:dyDescent="0.25">
      <c r="A110">
        <v>17066</v>
      </c>
      <c r="B110" t="s">
        <v>735</v>
      </c>
      <c r="C110" t="s">
        <v>737</v>
      </c>
      <c r="D110" t="s">
        <v>399</v>
      </c>
      <c r="E110" t="s">
        <v>617</v>
      </c>
      <c r="F110">
        <v>94</v>
      </c>
      <c r="G110">
        <v>2009</v>
      </c>
      <c r="H110">
        <v>665</v>
      </c>
      <c r="I110">
        <v>0</v>
      </c>
      <c r="J110">
        <v>0</v>
      </c>
      <c r="K110">
        <v>0</v>
      </c>
    </row>
    <row r="111" spans="1:11" x14ac:dyDescent="0.25">
      <c r="A111">
        <v>19066</v>
      </c>
      <c r="B111" t="s">
        <v>738</v>
      </c>
      <c r="C111" t="s">
        <v>739</v>
      </c>
      <c r="E111" t="s">
        <v>445</v>
      </c>
      <c r="F111">
        <v>43</v>
      </c>
      <c r="G111">
        <v>1977</v>
      </c>
      <c r="H111">
        <v>379</v>
      </c>
      <c r="I111">
        <v>3.4689999999999999</v>
      </c>
      <c r="J111">
        <v>139.64099999999999</v>
      </c>
      <c r="K111">
        <v>0</v>
      </c>
    </row>
    <row r="112" spans="1:11" x14ac:dyDescent="0.25">
      <c r="A112">
        <v>16018</v>
      </c>
      <c r="B112" t="s">
        <v>740</v>
      </c>
      <c r="C112" t="s">
        <v>648</v>
      </c>
      <c r="E112" t="s">
        <v>670</v>
      </c>
      <c r="F112">
        <v>28</v>
      </c>
      <c r="G112">
        <v>1966</v>
      </c>
      <c r="H112">
        <v>408</v>
      </c>
      <c r="I112">
        <v>5.5949999999999998</v>
      </c>
      <c r="J112">
        <v>120.473</v>
      </c>
      <c r="K112">
        <v>0</v>
      </c>
    </row>
    <row r="113" spans="1:11" x14ac:dyDescent="0.25">
      <c r="A113">
        <v>16035</v>
      </c>
      <c r="B113" t="s">
        <v>741</v>
      </c>
      <c r="C113" t="s">
        <v>742</v>
      </c>
      <c r="E113" t="s">
        <v>437</v>
      </c>
      <c r="F113">
        <v>22</v>
      </c>
      <c r="G113">
        <v>1970</v>
      </c>
      <c r="H113">
        <v>666</v>
      </c>
      <c r="I113">
        <v>0</v>
      </c>
      <c r="J113">
        <v>0</v>
      </c>
      <c r="K113">
        <v>0</v>
      </c>
    </row>
    <row r="114" spans="1:11" x14ac:dyDescent="0.25">
      <c r="A114">
        <v>99510</v>
      </c>
      <c r="B114" t="s">
        <v>743</v>
      </c>
      <c r="C114" t="s">
        <v>744</v>
      </c>
      <c r="E114" t="s">
        <v>745</v>
      </c>
      <c r="F114">
        <v>54</v>
      </c>
      <c r="G114">
        <v>1951</v>
      </c>
      <c r="H114">
        <v>101</v>
      </c>
      <c r="I114">
        <v>21.844999999999999</v>
      </c>
      <c r="J114">
        <v>1161.6389999999999</v>
      </c>
      <c r="K114">
        <v>420</v>
      </c>
    </row>
    <row r="115" spans="1:11" x14ac:dyDescent="0.25">
      <c r="A115">
        <v>99574</v>
      </c>
      <c r="B115" t="s">
        <v>746</v>
      </c>
      <c r="C115" t="s">
        <v>747</v>
      </c>
      <c r="D115" t="s">
        <v>404</v>
      </c>
      <c r="E115" t="s">
        <v>745</v>
      </c>
      <c r="F115">
        <v>54</v>
      </c>
      <c r="G115">
        <v>1949</v>
      </c>
      <c r="H115">
        <v>22</v>
      </c>
      <c r="I115">
        <v>36.75</v>
      </c>
      <c r="J115">
        <v>2099.0459999999998</v>
      </c>
      <c r="K115">
        <v>914</v>
      </c>
    </row>
    <row r="116" spans="1:11" x14ac:dyDescent="0.25">
      <c r="A116">
        <v>11007</v>
      </c>
      <c r="B116" t="s">
        <v>748</v>
      </c>
      <c r="C116" t="s">
        <v>614</v>
      </c>
      <c r="D116" t="s">
        <v>404</v>
      </c>
      <c r="E116" t="s">
        <v>583</v>
      </c>
      <c r="F116">
        <v>70</v>
      </c>
      <c r="G116">
        <v>1942</v>
      </c>
      <c r="H116">
        <v>667</v>
      </c>
      <c r="I116">
        <v>0</v>
      </c>
      <c r="J116">
        <v>0</v>
      </c>
      <c r="K116">
        <v>0</v>
      </c>
    </row>
    <row r="117" spans="1:11" x14ac:dyDescent="0.25">
      <c r="A117">
        <v>13027</v>
      </c>
      <c r="B117" t="s">
        <v>749</v>
      </c>
      <c r="C117" t="s">
        <v>665</v>
      </c>
      <c r="D117" t="s">
        <v>404</v>
      </c>
      <c r="E117" t="s">
        <v>630</v>
      </c>
      <c r="F117">
        <v>76</v>
      </c>
      <c r="G117">
        <v>1977</v>
      </c>
      <c r="H117">
        <v>53</v>
      </c>
      <c r="I117">
        <v>24</v>
      </c>
      <c r="J117">
        <v>1660.3309999999999</v>
      </c>
      <c r="K117">
        <v>828</v>
      </c>
    </row>
    <row r="118" spans="1:11" x14ac:dyDescent="0.25">
      <c r="A118">
        <v>96100</v>
      </c>
      <c r="B118" t="s">
        <v>751</v>
      </c>
      <c r="C118" t="s">
        <v>669</v>
      </c>
      <c r="E118" t="s">
        <v>661</v>
      </c>
      <c r="F118">
        <v>24</v>
      </c>
      <c r="G118">
        <v>1968</v>
      </c>
      <c r="H118">
        <v>668</v>
      </c>
      <c r="I118">
        <v>0</v>
      </c>
      <c r="J118">
        <v>0</v>
      </c>
      <c r="K118">
        <v>0</v>
      </c>
    </row>
    <row r="119" spans="1:11" x14ac:dyDescent="0.25">
      <c r="A119">
        <v>18004</v>
      </c>
      <c r="B119" t="s">
        <v>752</v>
      </c>
      <c r="C119" t="s">
        <v>618</v>
      </c>
      <c r="E119" t="s">
        <v>524</v>
      </c>
      <c r="F119">
        <v>89</v>
      </c>
      <c r="G119">
        <v>1980</v>
      </c>
      <c r="H119">
        <v>669</v>
      </c>
      <c r="I119">
        <v>0</v>
      </c>
      <c r="J119">
        <v>0</v>
      </c>
      <c r="K119">
        <v>0</v>
      </c>
    </row>
    <row r="120" spans="1:11" x14ac:dyDescent="0.25">
      <c r="A120">
        <v>27082</v>
      </c>
      <c r="B120" t="s">
        <v>753</v>
      </c>
      <c r="C120" t="s">
        <v>754</v>
      </c>
      <c r="E120" t="s">
        <v>634</v>
      </c>
      <c r="F120">
        <v>2</v>
      </c>
      <c r="G120">
        <v>1951</v>
      </c>
      <c r="H120">
        <v>670</v>
      </c>
      <c r="I120">
        <v>0</v>
      </c>
      <c r="J120">
        <v>0</v>
      </c>
      <c r="K120">
        <v>0</v>
      </c>
    </row>
    <row r="121" spans="1:11" x14ac:dyDescent="0.25">
      <c r="A121">
        <v>18055</v>
      </c>
      <c r="B121" t="s">
        <v>753</v>
      </c>
      <c r="C121" t="s">
        <v>619</v>
      </c>
      <c r="E121" t="s">
        <v>581</v>
      </c>
      <c r="F121">
        <v>79</v>
      </c>
      <c r="G121">
        <v>1975</v>
      </c>
      <c r="H121">
        <v>217</v>
      </c>
      <c r="I121">
        <v>12.641</v>
      </c>
      <c r="J121">
        <v>539.30399999999997</v>
      </c>
      <c r="K121">
        <v>59</v>
      </c>
    </row>
    <row r="122" spans="1:11" x14ac:dyDescent="0.25">
      <c r="A122">
        <v>15087</v>
      </c>
      <c r="B122" t="s">
        <v>755</v>
      </c>
      <c r="C122" t="s">
        <v>756</v>
      </c>
      <c r="E122" t="s">
        <v>535</v>
      </c>
      <c r="F122">
        <v>42</v>
      </c>
      <c r="G122">
        <v>1942</v>
      </c>
      <c r="H122">
        <v>356</v>
      </c>
      <c r="I122">
        <v>3.9380000000000002</v>
      </c>
      <c r="J122">
        <v>154.65</v>
      </c>
      <c r="K122">
        <v>0</v>
      </c>
    </row>
    <row r="123" spans="1:11" x14ac:dyDescent="0.25">
      <c r="A123">
        <v>16037</v>
      </c>
      <c r="B123" t="s">
        <v>757</v>
      </c>
      <c r="C123" t="s">
        <v>1701</v>
      </c>
      <c r="D123" t="s">
        <v>404</v>
      </c>
      <c r="E123" t="s">
        <v>583</v>
      </c>
      <c r="F123">
        <v>70</v>
      </c>
      <c r="G123">
        <v>1936</v>
      </c>
      <c r="H123">
        <v>671</v>
      </c>
      <c r="I123">
        <v>0</v>
      </c>
      <c r="J123">
        <v>0</v>
      </c>
      <c r="K123">
        <v>0</v>
      </c>
    </row>
    <row r="124" spans="1:11" x14ac:dyDescent="0.25">
      <c r="A124">
        <v>28032</v>
      </c>
      <c r="B124" t="s">
        <v>758</v>
      </c>
      <c r="C124" t="s">
        <v>580</v>
      </c>
      <c r="E124" t="s">
        <v>660</v>
      </c>
      <c r="F124">
        <v>62</v>
      </c>
      <c r="G124">
        <v>1967</v>
      </c>
      <c r="H124">
        <v>243</v>
      </c>
      <c r="I124">
        <v>8.9380000000000006</v>
      </c>
      <c r="J124">
        <v>427.2</v>
      </c>
      <c r="K124">
        <v>168</v>
      </c>
    </row>
    <row r="125" spans="1:11" x14ac:dyDescent="0.25">
      <c r="A125">
        <v>28031</v>
      </c>
      <c r="B125" t="s">
        <v>759</v>
      </c>
      <c r="C125" t="s">
        <v>760</v>
      </c>
      <c r="D125" t="s">
        <v>404</v>
      </c>
      <c r="E125" t="s">
        <v>660</v>
      </c>
      <c r="F125">
        <v>62</v>
      </c>
      <c r="G125">
        <v>1970</v>
      </c>
      <c r="H125">
        <v>308</v>
      </c>
      <c r="I125">
        <v>4.5</v>
      </c>
      <c r="J125">
        <v>236.589</v>
      </c>
      <c r="K125">
        <v>85</v>
      </c>
    </row>
    <row r="126" spans="1:11" x14ac:dyDescent="0.25">
      <c r="A126">
        <v>19070</v>
      </c>
      <c r="B126" t="s">
        <v>761</v>
      </c>
      <c r="C126" t="s">
        <v>762</v>
      </c>
      <c r="D126" t="s">
        <v>716</v>
      </c>
      <c r="E126" t="s">
        <v>524</v>
      </c>
      <c r="F126">
        <v>89</v>
      </c>
      <c r="G126">
        <v>2013</v>
      </c>
      <c r="H126">
        <v>672</v>
      </c>
      <c r="I126">
        <v>0</v>
      </c>
      <c r="J126">
        <v>0</v>
      </c>
      <c r="K126">
        <v>0</v>
      </c>
    </row>
    <row r="127" spans="1:11" x14ac:dyDescent="0.25">
      <c r="A127">
        <v>19071</v>
      </c>
      <c r="B127" t="s">
        <v>763</v>
      </c>
      <c r="C127" t="s">
        <v>764</v>
      </c>
      <c r="D127" t="s">
        <v>399</v>
      </c>
      <c r="E127" t="s">
        <v>524</v>
      </c>
      <c r="F127">
        <v>89</v>
      </c>
      <c r="G127">
        <v>2014</v>
      </c>
      <c r="H127">
        <v>673</v>
      </c>
      <c r="I127">
        <v>0</v>
      </c>
      <c r="J127">
        <v>0</v>
      </c>
      <c r="K127">
        <v>0</v>
      </c>
    </row>
    <row r="128" spans="1:11" x14ac:dyDescent="0.25">
      <c r="A128">
        <v>22953</v>
      </c>
      <c r="B128" t="s">
        <v>765</v>
      </c>
      <c r="C128" t="s">
        <v>608</v>
      </c>
      <c r="E128" t="s">
        <v>452</v>
      </c>
      <c r="F128">
        <v>14</v>
      </c>
      <c r="G128">
        <v>1979</v>
      </c>
      <c r="H128">
        <v>493</v>
      </c>
      <c r="I128">
        <v>2.75</v>
      </c>
      <c r="J128">
        <v>62.557000000000002</v>
      </c>
      <c r="K128">
        <v>0</v>
      </c>
    </row>
    <row r="129" spans="1:11" x14ac:dyDescent="0.25">
      <c r="A129">
        <v>99496</v>
      </c>
      <c r="B129" t="s">
        <v>765</v>
      </c>
      <c r="C129" t="s">
        <v>611</v>
      </c>
      <c r="E129" t="s">
        <v>452</v>
      </c>
      <c r="F129">
        <v>14</v>
      </c>
      <c r="G129">
        <v>1975</v>
      </c>
      <c r="H129">
        <v>248</v>
      </c>
      <c r="I129">
        <v>7.5010000000000003</v>
      </c>
      <c r="J129">
        <v>409.17399999999998</v>
      </c>
      <c r="K129">
        <v>180</v>
      </c>
    </row>
    <row r="130" spans="1:11" x14ac:dyDescent="0.25">
      <c r="A130">
        <v>24272</v>
      </c>
      <c r="B130" t="s">
        <v>765</v>
      </c>
      <c r="C130" t="s">
        <v>599</v>
      </c>
      <c r="E130" t="s">
        <v>452</v>
      </c>
      <c r="F130">
        <v>14</v>
      </c>
      <c r="G130">
        <v>1953</v>
      </c>
      <c r="H130">
        <v>318</v>
      </c>
      <c r="I130">
        <v>7.657</v>
      </c>
      <c r="J130">
        <v>209.946</v>
      </c>
      <c r="K130">
        <v>21</v>
      </c>
    </row>
    <row r="131" spans="1:11" x14ac:dyDescent="0.25">
      <c r="A131">
        <v>17039</v>
      </c>
      <c r="B131" t="s">
        <v>766</v>
      </c>
      <c r="C131" t="s">
        <v>767</v>
      </c>
      <c r="D131" t="s">
        <v>404</v>
      </c>
      <c r="E131" t="s">
        <v>452</v>
      </c>
      <c r="F131">
        <v>14</v>
      </c>
      <c r="G131">
        <v>1976</v>
      </c>
      <c r="H131">
        <v>469</v>
      </c>
      <c r="I131">
        <v>3.5</v>
      </c>
      <c r="J131">
        <v>77.224999999999994</v>
      </c>
      <c r="K131">
        <v>0</v>
      </c>
    </row>
    <row r="132" spans="1:11" x14ac:dyDescent="0.25">
      <c r="A132">
        <v>20551</v>
      </c>
      <c r="B132" t="s">
        <v>768</v>
      </c>
      <c r="C132" t="s">
        <v>678</v>
      </c>
      <c r="D132" t="s">
        <v>404</v>
      </c>
      <c r="E132" t="s">
        <v>617</v>
      </c>
      <c r="F132">
        <v>94</v>
      </c>
      <c r="G132">
        <v>1976</v>
      </c>
      <c r="H132">
        <v>574</v>
      </c>
      <c r="I132">
        <v>0.84399999999999997</v>
      </c>
      <c r="J132">
        <v>22.154</v>
      </c>
      <c r="K132">
        <v>0</v>
      </c>
    </row>
    <row r="133" spans="1:11" x14ac:dyDescent="0.25">
      <c r="A133">
        <v>17067</v>
      </c>
      <c r="B133" t="s">
        <v>768</v>
      </c>
      <c r="C133" t="s">
        <v>769</v>
      </c>
      <c r="D133" t="s">
        <v>716</v>
      </c>
      <c r="E133" t="s">
        <v>617</v>
      </c>
      <c r="F133">
        <v>94</v>
      </c>
      <c r="G133">
        <v>2006</v>
      </c>
      <c r="H133">
        <v>168</v>
      </c>
      <c r="I133">
        <v>16.533000000000001</v>
      </c>
      <c r="J133">
        <v>739.95399999999995</v>
      </c>
      <c r="K133">
        <v>229</v>
      </c>
    </row>
    <row r="134" spans="1:11" x14ac:dyDescent="0.25">
      <c r="A134">
        <v>20519</v>
      </c>
      <c r="B134" t="s">
        <v>770</v>
      </c>
      <c r="C134" t="s">
        <v>590</v>
      </c>
      <c r="E134" t="s">
        <v>644</v>
      </c>
      <c r="F134">
        <v>73</v>
      </c>
      <c r="G134">
        <v>1945</v>
      </c>
      <c r="H134">
        <v>674</v>
      </c>
      <c r="I134">
        <v>0</v>
      </c>
      <c r="J134">
        <v>0</v>
      </c>
      <c r="K134">
        <v>0</v>
      </c>
    </row>
    <row r="135" spans="1:11" x14ac:dyDescent="0.25">
      <c r="A135">
        <v>20528</v>
      </c>
      <c r="B135" t="s">
        <v>771</v>
      </c>
      <c r="C135" t="s">
        <v>772</v>
      </c>
      <c r="D135" t="s">
        <v>399</v>
      </c>
      <c r="E135" t="s">
        <v>574</v>
      </c>
      <c r="F135">
        <v>86</v>
      </c>
      <c r="G135">
        <v>2005</v>
      </c>
      <c r="H135">
        <v>105</v>
      </c>
      <c r="I135">
        <v>16.033000000000001</v>
      </c>
      <c r="J135">
        <v>1127.6300000000001</v>
      </c>
      <c r="K135">
        <v>531</v>
      </c>
    </row>
    <row r="136" spans="1:11" x14ac:dyDescent="0.25">
      <c r="A136">
        <v>18125</v>
      </c>
      <c r="B136" t="s">
        <v>773</v>
      </c>
      <c r="C136" t="s">
        <v>774</v>
      </c>
      <c r="D136" t="s">
        <v>404</v>
      </c>
      <c r="E136" t="s">
        <v>574</v>
      </c>
      <c r="F136">
        <v>86</v>
      </c>
      <c r="G136">
        <v>1995</v>
      </c>
      <c r="H136">
        <v>542</v>
      </c>
      <c r="I136">
        <v>0.90600000000000003</v>
      </c>
      <c r="J136">
        <v>35.991999999999997</v>
      </c>
      <c r="K136">
        <v>0</v>
      </c>
    </row>
    <row r="137" spans="1:11" x14ac:dyDescent="0.25">
      <c r="A137">
        <v>96099</v>
      </c>
      <c r="B137" t="s">
        <v>773</v>
      </c>
      <c r="C137" t="s">
        <v>604</v>
      </c>
      <c r="D137" t="s">
        <v>404</v>
      </c>
      <c r="E137" t="s">
        <v>661</v>
      </c>
      <c r="F137">
        <v>24</v>
      </c>
      <c r="G137">
        <v>1953</v>
      </c>
      <c r="H137">
        <v>675</v>
      </c>
      <c r="I137">
        <v>0</v>
      </c>
      <c r="J137">
        <v>0</v>
      </c>
      <c r="K137">
        <v>0</v>
      </c>
    </row>
    <row r="138" spans="1:11" x14ac:dyDescent="0.25">
      <c r="A138">
        <v>15034</v>
      </c>
      <c r="B138" t="s">
        <v>775</v>
      </c>
      <c r="C138" t="s">
        <v>776</v>
      </c>
      <c r="D138" t="s">
        <v>404</v>
      </c>
      <c r="E138" t="s">
        <v>644</v>
      </c>
      <c r="F138">
        <v>73</v>
      </c>
      <c r="G138">
        <v>1950</v>
      </c>
      <c r="H138">
        <v>510</v>
      </c>
      <c r="I138">
        <v>1.3440000000000001</v>
      </c>
      <c r="J138">
        <v>53.026000000000003</v>
      </c>
      <c r="K138">
        <v>0</v>
      </c>
    </row>
    <row r="139" spans="1:11" x14ac:dyDescent="0.25">
      <c r="A139">
        <v>21061</v>
      </c>
      <c r="B139" t="s">
        <v>775</v>
      </c>
      <c r="C139" t="s">
        <v>1166</v>
      </c>
      <c r="D139" t="s">
        <v>716</v>
      </c>
      <c r="E139" t="s">
        <v>617</v>
      </c>
      <c r="F139">
        <v>94</v>
      </c>
      <c r="G139">
        <v>2009</v>
      </c>
      <c r="H139">
        <v>575</v>
      </c>
      <c r="I139">
        <v>0.84399999999999997</v>
      </c>
      <c r="J139">
        <v>22.154</v>
      </c>
      <c r="K139">
        <v>0</v>
      </c>
    </row>
    <row r="140" spans="1:11" x14ac:dyDescent="0.25">
      <c r="A140">
        <v>25042</v>
      </c>
      <c r="B140" t="s">
        <v>777</v>
      </c>
      <c r="C140" t="s">
        <v>655</v>
      </c>
      <c r="E140" t="s">
        <v>534</v>
      </c>
      <c r="F140">
        <v>13</v>
      </c>
      <c r="G140">
        <v>1983</v>
      </c>
      <c r="H140">
        <v>676</v>
      </c>
      <c r="I140">
        <v>0</v>
      </c>
      <c r="J140">
        <v>0</v>
      </c>
      <c r="K140">
        <v>0</v>
      </c>
    </row>
    <row r="141" spans="1:11" x14ac:dyDescent="0.25">
      <c r="A141">
        <v>99529</v>
      </c>
      <c r="B141" t="s">
        <v>777</v>
      </c>
      <c r="C141" t="s">
        <v>590</v>
      </c>
      <c r="E141" t="s">
        <v>598</v>
      </c>
      <c r="F141">
        <v>29</v>
      </c>
      <c r="G141">
        <v>1967</v>
      </c>
      <c r="H141">
        <v>608</v>
      </c>
      <c r="I141">
        <v>0.875</v>
      </c>
      <c r="J141">
        <v>12.071</v>
      </c>
      <c r="K141">
        <v>0</v>
      </c>
    </row>
    <row r="142" spans="1:11" x14ac:dyDescent="0.25">
      <c r="A142">
        <v>20571</v>
      </c>
      <c r="B142" t="s">
        <v>777</v>
      </c>
      <c r="C142" t="s">
        <v>778</v>
      </c>
      <c r="E142" t="s">
        <v>779</v>
      </c>
      <c r="F142">
        <v>66</v>
      </c>
      <c r="G142">
        <v>1944</v>
      </c>
      <c r="H142">
        <v>377</v>
      </c>
      <c r="I142">
        <v>4.5620000000000003</v>
      </c>
      <c r="J142">
        <v>140.63499999999999</v>
      </c>
      <c r="K142">
        <v>15</v>
      </c>
    </row>
    <row r="143" spans="1:11" x14ac:dyDescent="0.25">
      <c r="A143">
        <v>21760</v>
      </c>
      <c r="B143" t="s">
        <v>780</v>
      </c>
      <c r="C143" t="s">
        <v>782</v>
      </c>
      <c r="D143" t="s">
        <v>404</v>
      </c>
      <c r="E143" t="s">
        <v>598</v>
      </c>
      <c r="F143">
        <v>29</v>
      </c>
      <c r="G143">
        <v>1967</v>
      </c>
      <c r="H143">
        <v>481</v>
      </c>
      <c r="I143">
        <v>3.5939999999999999</v>
      </c>
      <c r="J143">
        <v>66.515000000000001</v>
      </c>
      <c r="K143">
        <v>0</v>
      </c>
    </row>
    <row r="144" spans="1:11" x14ac:dyDescent="0.25">
      <c r="A144">
        <v>28037</v>
      </c>
      <c r="B144" t="s">
        <v>780</v>
      </c>
      <c r="C144" t="s">
        <v>1702</v>
      </c>
      <c r="D144" t="s">
        <v>404</v>
      </c>
      <c r="E144" t="s">
        <v>438</v>
      </c>
      <c r="F144">
        <v>6</v>
      </c>
      <c r="G144">
        <v>1953</v>
      </c>
      <c r="H144">
        <v>325</v>
      </c>
      <c r="I144">
        <v>4.5640000000000001</v>
      </c>
      <c r="J144">
        <v>194.476</v>
      </c>
      <c r="K144">
        <v>40</v>
      </c>
    </row>
    <row r="145" spans="1:11" x14ac:dyDescent="0.25">
      <c r="A145">
        <v>21043</v>
      </c>
      <c r="B145" t="s">
        <v>1703</v>
      </c>
      <c r="C145" t="s">
        <v>580</v>
      </c>
      <c r="E145" t="s">
        <v>641</v>
      </c>
      <c r="F145">
        <v>95</v>
      </c>
      <c r="G145">
        <v>1986</v>
      </c>
      <c r="H145">
        <v>677</v>
      </c>
      <c r="I145">
        <v>0</v>
      </c>
      <c r="J145">
        <v>0</v>
      </c>
      <c r="K145">
        <v>0</v>
      </c>
    </row>
    <row r="146" spans="1:11" x14ac:dyDescent="0.25">
      <c r="A146">
        <v>20600</v>
      </c>
      <c r="B146" t="s">
        <v>783</v>
      </c>
      <c r="C146" t="s">
        <v>629</v>
      </c>
      <c r="E146" t="s">
        <v>641</v>
      </c>
      <c r="F146">
        <v>95</v>
      </c>
      <c r="G146">
        <v>1973</v>
      </c>
      <c r="H146">
        <v>678</v>
      </c>
      <c r="I146">
        <v>0</v>
      </c>
      <c r="J146">
        <v>0</v>
      </c>
      <c r="K146">
        <v>0</v>
      </c>
    </row>
    <row r="147" spans="1:11" x14ac:dyDescent="0.25">
      <c r="A147">
        <v>17091</v>
      </c>
      <c r="B147" t="s">
        <v>784</v>
      </c>
      <c r="C147" t="s">
        <v>785</v>
      </c>
      <c r="D147" t="s">
        <v>404</v>
      </c>
      <c r="E147" t="s">
        <v>523</v>
      </c>
      <c r="F147">
        <v>63</v>
      </c>
      <c r="G147">
        <v>2000</v>
      </c>
      <c r="H147">
        <v>363</v>
      </c>
      <c r="I147">
        <v>7.1260000000000003</v>
      </c>
      <c r="J147">
        <v>153.261</v>
      </c>
      <c r="K147">
        <v>0</v>
      </c>
    </row>
    <row r="148" spans="1:11" x14ac:dyDescent="0.25">
      <c r="A148">
        <v>17096</v>
      </c>
      <c r="B148" t="s">
        <v>786</v>
      </c>
      <c r="C148" t="s">
        <v>599</v>
      </c>
      <c r="E148" t="s">
        <v>523</v>
      </c>
      <c r="F148">
        <v>63</v>
      </c>
      <c r="G148">
        <v>1967</v>
      </c>
      <c r="H148">
        <v>329</v>
      </c>
      <c r="I148">
        <v>8.5640000000000001</v>
      </c>
      <c r="J148">
        <v>183.95599999999999</v>
      </c>
      <c r="K148">
        <v>0</v>
      </c>
    </row>
    <row r="149" spans="1:11" x14ac:dyDescent="0.25">
      <c r="A149">
        <v>27085</v>
      </c>
      <c r="B149" t="s">
        <v>787</v>
      </c>
      <c r="C149" t="s">
        <v>580</v>
      </c>
      <c r="E149" t="s">
        <v>661</v>
      </c>
      <c r="F149">
        <v>24</v>
      </c>
      <c r="G149">
        <v>1985</v>
      </c>
      <c r="H149">
        <v>270</v>
      </c>
      <c r="I149">
        <v>6.5620000000000003</v>
      </c>
      <c r="J149">
        <v>345.16</v>
      </c>
      <c r="K149">
        <v>83</v>
      </c>
    </row>
    <row r="150" spans="1:11" x14ac:dyDescent="0.25">
      <c r="A150">
        <v>20560</v>
      </c>
      <c r="B150" t="s">
        <v>788</v>
      </c>
      <c r="C150" t="s">
        <v>580</v>
      </c>
      <c r="D150" t="s">
        <v>399</v>
      </c>
      <c r="E150" t="s">
        <v>617</v>
      </c>
      <c r="F150">
        <v>94</v>
      </c>
      <c r="G150">
        <v>2007</v>
      </c>
      <c r="H150">
        <v>679</v>
      </c>
      <c r="I150">
        <v>0</v>
      </c>
      <c r="J150">
        <v>0</v>
      </c>
      <c r="K150">
        <v>0</v>
      </c>
    </row>
    <row r="151" spans="1:11" x14ac:dyDescent="0.25">
      <c r="A151">
        <v>15083</v>
      </c>
      <c r="B151" t="s">
        <v>789</v>
      </c>
      <c r="C151" t="s">
        <v>596</v>
      </c>
      <c r="E151" t="s">
        <v>634</v>
      </c>
      <c r="F151">
        <v>2</v>
      </c>
      <c r="G151">
        <v>1993</v>
      </c>
      <c r="H151">
        <v>350</v>
      </c>
      <c r="I151">
        <v>3.875</v>
      </c>
      <c r="J151">
        <v>167.36699999999999</v>
      </c>
      <c r="K151">
        <v>69</v>
      </c>
    </row>
    <row r="152" spans="1:11" x14ac:dyDescent="0.25">
      <c r="A152">
        <v>20613</v>
      </c>
      <c r="B152" t="s">
        <v>790</v>
      </c>
      <c r="C152" t="s">
        <v>618</v>
      </c>
      <c r="E152" t="s">
        <v>641</v>
      </c>
      <c r="F152">
        <v>95</v>
      </c>
      <c r="G152">
        <v>1967</v>
      </c>
      <c r="H152">
        <v>680</v>
      </c>
      <c r="I152">
        <v>0</v>
      </c>
      <c r="J152">
        <v>0</v>
      </c>
      <c r="K152">
        <v>0</v>
      </c>
    </row>
    <row r="153" spans="1:11" x14ac:dyDescent="0.25">
      <c r="A153">
        <v>21016</v>
      </c>
      <c r="B153" t="s">
        <v>1704</v>
      </c>
      <c r="C153" t="s">
        <v>911</v>
      </c>
      <c r="D153" t="s">
        <v>399</v>
      </c>
      <c r="E153" t="s">
        <v>620</v>
      </c>
      <c r="F153">
        <v>69</v>
      </c>
      <c r="G153">
        <v>2007</v>
      </c>
      <c r="H153">
        <v>359</v>
      </c>
      <c r="I153">
        <v>3.1560000000000001</v>
      </c>
      <c r="J153">
        <v>153.999</v>
      </c>
      <c r="K153">
        <v>64</v>
      </c>
    </row>
    <row r="154" spans="1:11" x14ac:dyDescent="0.25">
      <c r="A154">
        <v>28033</v>
      </c>
      <c r="B154" t="s">
        <v>791</v>
      </c>
      <c r="C154" t="s">
        <v>611</v>
      </c>
      <c r="E154" t="s">
        <v>660</v>
      </c>
      <c r="F154">
        <v>62</v>
      </c>
      <c r="G154">
        <v>1994</v>
      </c>
      <c r="H154">
        <v>681</v>
      </c>
      <c r="I154">
        <v>0</v>
      </c>
      <c r="J154">
        <v>0</v>
      </c>
      <c r="K154">
        <v>0</v>
      </c>
    </row>
    <row r="155" spans="1:11" x14ac:dyDescent="0.25">
      <c r="A155">
        <v>96196</v>
      </c>
      <c r="B155" t="s">
        <v>792</v>
      </c>
      <c r="C155" t="s">
        <v>793</v>
      </c>
      <c r="E155" t="s">
        <v>534</v>
      </c>
      <c r="F155">
        <v>13</v>
      </c>
      <c r="G155">
        <v>1962</v>
      </c>
      <c r="H155">
        <v>598</v>
      </c>
      <c r="I155">
        <v>0.71899999999999997</v>
      </c>
      <c r="J155">
        <v>15.968999999999999</v>
      </c>
      <c r="K155">
        <v>0</v>
      </c>
    </row>
    <row r="156" spans="1:11" x14ac:dyDescent="0.25">
      <c r="A156">
        <v>21746</v>
      </c>
      <c r="B156" t="s">
        <v>794</v>
      </c>
      <c r="C156" t="s">
        <v>795</v>
      </c>
      <c r="D156" t="s">
        <v>404</v>
      </c>
      <c r="E156" t="s">
        <v>534</v>
      </c>
      <c r="F156">
        <v>13</v>
      </c>
      <c r="G156">
        <v>1990</v>
      </c>
      <c r="H156">
        <v>682</v>
      </c>
      <c r="I156">
        <v>0</v>
      </c>
      <c r="J156">
        <v>0</v>
      </c>
      <c r="K156">
        <v>0</v>
      </c>
    </row>
    <row r="157" spans="1:11" x14ac:dyDescent="0.25">
      <c r="A157">
        <v>96190</v>
      </c>
      <c r="B157" t="s">
        <v>794</v>
      </c>
      <c r="C157" t="s">
        <v>796</v>
      </c>
      <c r="D157" t="s">
        <v>404</v>
      </c>
      <c r="E157" t="s">
        <v>534</v>
      </c>
      <c r="F157">
        <v>13</v>
      </c>
      <c r="G157">
        <v>1965</v>
      </c>
      <c r="H157">
        <v>683</v>
      </c>
      <c r="I157">
        <v>0</v>
      </c>
      <c r="J157">
        <v>0</v>
      </c>
      <c r="K157">
        <v>0</v>
      </c>
    </row>
    <row r="158" spans="1:11" x14ac:dyDescent="0.25">
      <c r="A158">
        <v>12020</v>
      </c>
      <c r="B158" t="s">
        <v>797</v>
      </c>
      <c r="C158" t="s">
        <v>618</v>
      </c>
      <c r="E158" t="s">
        <v>526</v>
      </c>
      <c r="F158">
        <v>20</v>
      </c>
      <c r="G158">
        <v>1962</v>
      </c>
      <c r="H158">
        <v>12</v>
      </c>
      <c r="I158">
        <v>43.625</v>
      </c>
      <c r="J158">
        <v>2758.7860000000001</v>
      </c>
      <c r="K158">
        <v>1265</v>
      </c>
    </row>
    <row r="159" spans="1:11" x14ac:dyDescent="0.25">
      <c r="A159">
        <v>13044</v>
      </c>
      <c r="B159" t="s">
        <v>798</v>
      </c>
      <c r="C159" t="s">
        <v>691</v>
      </c>
      <c r="D159" t="s">
        <v>404</v>
      </c>
      <c r="E159" t="s">
        <v>526</v>
      </c>
      <c r="F159">
        <v>20</v>
      </c>
      <c r="G159">
        <v>1962</v>
      </c>
      <c r="H159">
        <v>84</v>
      </c>
      <c r="I159">
        <v>17.312999999999999</v>
      </c>
      <c r="J159">
        <v>1319.2439999999999</v>
      </c>
      <c r="K159">
        <v>645</v>
      </c>
    </row>
    <row r="160" spans="1:11" x14ac:dyDescent="0.25">
      <c r="A160">
        <v>16142</v>
      </c>
      <c r="B160" t="s">
        <v>799</v>
      </c>
      <c r="C160" t="s">
        <v>800</v>
      </c>
      <c r="E160" t="s">
        <v>523</v>
      </c>
      <c r="F160">
        <v>63</v>
      </c>
      <c r="G160">
        <v>1975</v>
      </c>
      <c r="H160">
        <v>472</v>
      </c>
      <c r="I160">
        <v>4.1260000000000003</v>
      </c>
      <c r="J160">
        <v>74.753</v>
      </c>
      <c r="K160">
        <v>0</v>
      </c>
    </row>
    <row r="161" spans="1:11" x14ac:dyDescent="0.25">
      <c r="A161">
        <v>21014</v>
      </c>
      <c r="B161" t="s">
        <v>799</v>
      </c>
      <c r="C161" t="s">
        <v>1705</v>
      </c>
      <c r="D161" t="s">
        <v>399</v>
      </c>
      <c r="E161" t="s">
        <v>523</v>
      </c>
      <c r="F161">
        <v>63</v>
      </c>
      <c r="G161">
        <v>2012</v>
      </c>
      <c r="H161">
        <v>512</v>
      </c>
      <c r="I161">
        <v>2.5009999999999999</v>
      </c>
      <c r="J161">
        <v>51.481000000000002</v>
      </c>
      <c r="K161">
        <v>0</v>
      </c>
    </row>
    <row r="162" spans="1:11" x14ac:dyDescent="0.25">
      <c r="A162">
        <v>11046</v>
      </c>
      <c r="B162" t="s">
        <v>801</v>
      </c>
      <c r="C162" t="s">
        <v>608</v>
      </c>
      <c r="E162" t="s">
        <v>452</v>
      </c>
      <c r="F162">
        <v>14</v>
      </c>
      <c r="G162">
        <v>1985</v>
      </c>
      <c r="H162">
        <v>58</v>
      </c>
      <c r="I162">
        <v>27.75</v>
      </c>
      <c r="J162">
        <v>1559.9639999999999</v>
      </c>
      <c r="K162">
        <v>663</v>
      </c>
    </row>
    <row r="163" spans="1:11" x14ac:dyDescent="0.25">
      <c r="A163">
        <v>13062</v>
      </c>
      <c r="B163" t="s">
        <v>802</v>
      </c>
      <c r="C163" t="s">
        <v>756</v>
      </c>
      <c r="E163" t="s">
        <v>803</v>
      </c>
      <c r="F163">
        <v>74</v>
      </c>
      <c r="G163">
        <v>1951</v>
      </c>
      <c r="H163">
        <v>296</v>
      </c>
      <c r="I163">
        <v>6.782</v>
      </c>
      <c r="J163">
        <v>266.41199999999998</v>
      </c>
      <c r="K163">
        <v>0</v>
      </c>
    </row>
    <row r="164" spans="1:11" x14ac:dyDescent="0.25">
      <c r="A164">
        <v>12068</v>
      </c>
      <c r="B164" t="s">
        <v>802</v>
      </c>
      <c r="C164" t="s">
        <v>618</v>
      </c>
      <c r="E164" t="s">
        <v>803</v>
      </c>
      <c r="F164">
        <v>74</v>
      </c>
      <c r="G164">
        <v>1974</v>
      </c>
      <c r="H164">
        <v>260</v>
      </c>
      <c r="I164">
        <v>9.0790000000000006</v>
      </c>
      <c r="J164">
        <v>374.64299999999997</v>
      </c>
      <c r="K164">
        <v>25</v>
      </c>
    </row>
    <row r="165" spans="1:11" x14ac:dyDescent="0.25">
      <c r="A165">
        <v>21056</v>
      </c>
      <c r="B165" t="s">
        <v>1706</v>
      </c>
      <c r="C165" t="s">
        <v>1707</v>
      </c>
      <c r="E165" t="s">
        <v>1708</v>
      </c>
      <c r="F165">
        <v>96</v>
      </c>
      <c r="G165">
        <v>1965</v>
      </c>
      <c r="H165">
        <v>684</v>
      </c>
      <c r="I165">
        <v>0</v>
      </c>
      <c r="J165">
        <v>0</v>
      </c>
      <c r="K165">
        <v>0</v>
      </c>
    </row>
    <row r="166" spans="1:11" x14ac:dyDescent="0.25">
      <c r="A166">
        <v>16034</v>
      </c>
      <c r="B166" t="s">
        <v>804</v>
      </c>
      <c r="C166" t="s">
        <v>618</v>
      </c>
      <c r="E166" t="s">
        <v>437</v>
      </c>
      <c r="F166">
        <v>22</v>
      </c>
      <c r="G166">
        <v>1970</v>
      </c>
      <c r="H166">
        <v>685</v>
      </c>
      <c r="I166">
        <v>0</v>
      </c>
      <c r="J166">
        <v>0</v>
      </c>
      <c r="K166">
        <v>0</v>
      </c>
    </row>
    <row r="167" spans="1:11" x14ac:dyDescent="0.25">
      <c r="A167">
        <v>20512</v>
      </c>
      <c r="B167" t="s">
        <v>805</v>
      </c>
      <c r="C167" t="s">
        <v>648</v>
      </c>
      <c r="E167" t="s">
        <v>779</v>
      </c>
      <c r="F167">
        <v>66</v>
      </c>
      <c r="G167">
        <v>1991</v>
      </c>
      <c r="H167">
        <v>292</v>
      </c>
      <c r="I167">
        <v>4.9390000000000001</v>
      </c>
      <c r="J167">
        <v>270.887</v>
      </c>
      <c r="K167">
        <v>94</v>
      </c>
    </row>
    <row r="168" spans="1:11" x14ac:dyDescent="0.25">
      <c r="A168">
        <v>23131</v>
      </c>
      <c r="B168" t="s">
        <v>806</v>
      </c>
      <c r="C168" t="s">
        <v>655</v>
      </c>
      <c r="E168" t="s">
        <v>445</v>
      </c>
      <c r="F168">
        <v>43</v>
      </c>
      <c r="G168">
        <v>1954</v>
      </c>
      <c r="H168">
        <v>130</v>
      </c>
      <c r="I168">
        <v>14.705</v>
      </c>
      <c r="J168">
        <v>967.35299999999995</v>
      </c>
      <c r="K168">
        <v>411</v>
      </c>
    </row>
    <row r="169" spans="1:11" x14ac:dyDescent="0.25">
      <c r="A169">
        <v>11010</v>
      </c>
      <c r="B169" t="s">
        <v>807</v>
      </c>
      <c r="C169" t="s">
        <v>582</v>
      </c>
      <c r="E169" t="s">
        <v>551</v>
      </c>
      <c r="F169">
        <v>44</v>
      </c>
      <c r="G169">
        <v>1992</v>
      </c>
      <c r="H169">
        <v>460</v>
      </c>
      <c r="I169">
        <v>1.0309999999999999</v>
      </c>
      <c r="J169">
        <v>81.055000000000007</v>
      </c>
      <c r="K169">
        <v>39</v>
      </c>
    </row>
    <row r="170" spans="1:11" x14ac:dyDescent="0.25">
      <c r="A170">
        <v>11009</v>
      </c>
      <c r="B170" t="s">
        <v>807</v>
      </c>
      <c r="C170" t="s">
        <v>619</v>
      </c>
      <c r="E170" t="s">
        <v>551</v>
      </c>
      <c r="F170">
        <v>44</v>
      </c>
      <c r="G170">
        <v>1959</v>
      </c>
      <c r="H170">
        <v>86</v>
      </c>
      <c r="I170">
        <v>16.36</v>
      </c>
      <c r="J170">
        <v>1314.4949999999999</v>
      </c>
      <c r="K170">
        <v>679</v>
      </c>
    </row>
    <row r="171" spans="1:11" x14ac:dyDescent="0.25">
      <c r="A171">
        <v>22017</v>
      </c>
      <c r="B171" t="s">
        <v>808</v>
      </c>
      <c r="C171" t="s">
        <v>1709</v>
      </c>
      <c r="E171" t="s">
        <v>29</v>
      </c>
      <c r="F171">
        <v>17</v>
      </c>
      <c r="G171">
        <v>1970</v>
      </c>
      <c r="H171">
        <v>438</v>
      </c>
      <c r="I171">
        <v>1.25</v>
      </c>
      <c r="J171">
        <v>97.44</v>
      </c>
      <c r="K171">
        <v>47</v>
      </c>
    </row>
    <row r="172" spans="1:11" x14ac:dyDescent="0.25">
      <c r="A172">
        <v>12001</v>
      </c>
      <c r="B172" t="s">
        <v>808</v>
      </c>
      <c r="C172" t="s">
        <v>809</v>
      </c>
      <c r="E172" t="s">
        <v>29</v>
      </c>
      <c r="F172">
        <v>17</v>
      </c>
      <c r="G172">
        <v>2003</v>
      </c>
      <c r="H172">
        <v>686</v>
      </c>
      <c r="I172">
        <v>0</v>
      </c>
      <c r="J172">
        <v>0</v>
      </c>
      <c r="K172">
        <v>0</v>
      </c>
    </row>
    <row r="173" spans="1:11" x14ac:dyDescent="0.25">
      <c r="A173">
        <v>18084</v>
      </c>
      <c r="B173" t="s">
        <v>810</v>
      </c>
      <c r="C173" t="s">
        <v>619</v>
      </c>
      <c r="E173" t="s">
        <v>524</v>
      </c>
      <c r="F173">
        <v>89</v>
      </c>
      <c r="G173">
        <v>1964</v>
      </c>
      <c r="H173">
        <v>687</v>
      </c>
      <c r="I173">
        <v>0</v>
      </c>
      <c r="J173">
        <v>0</v>
      </c>
      <c r="K173">
        <v>0</v>
      </c>
    </row>
    <row r="174" spans="1:11" x14ac:dyDescent="0.25">
      <c r="A174">
        <v>19037</v>
      </c>
      <c r="B174" t="s">
        <v>811</v>
      </c>
      <c r="C174" t="s">
        <v>812</v>
      </c>
      <c r="E174" t="s">
        <v>779</v>
      </c>
      <c r="F174">
        <v>66</v>
      </c>
      <c r="G174">
        <v>1971</v>
      </c>
      <c r="H174">
        <v>364</v>
      </c>
      <c r="I174">
        <v>2.625</v>
      </c>
      <c r="J174">
        <v>152.09200000000001</v>
      </c>
      <c r="K174">
        <v>54</v>
      </c>
    </row>
    <row r="175" spans="1:11" x14ac:dyDescent="0.25">
      <c r="A175">
        <v>18046</v>
      </c>
      <c r="B175" t="s">
        <v>813</v>
      </c>
      <c r="C175" t="s">
        <v>814</v>
      </c>
      <c r="E175" t="s">
        <v>620</v>
      </c>
      <c r="F175">
        <v>69</v>
      </c>
      <c r="G175">
        <v>1974</v>
      </c>
      <c r="H175">
        <v>348</v>
      </c>
      <c r="I175">
        <v>3.532</v>
      </c>
      <c r="J175">
        <v>167.73500000000001</v>
      </c>
      <c r="K175">
        <v>46</v>
      </c>
    </row>
    <row r="176" spans="1:11" x14ac:dyDescent="0.25">
      <c r="A176">
        <v>18047</v>
      </c>
      <c r="B176" t="s">
        <v>813</v>
      </c>
      <c r="C176" t="s">
        <v>815</v>
      </c>
      <c r="D176" t="s">
        <v>404</v>
      </c>
      <c r="E176" t="s">
        <v>620</v>
      </c>
      <c r="F176">
        <v>69</v>
      </c>
      <c r="G176">
        <v>1977</v>
      </c>
      <c r="H176">
        <v>406</v>
      </c>
      <c r="I176">
        <v>2.6869999999999998</v>
      </c>
      <c r="J176">
        <v>121.464</v>
      </c>
      <c r="K176">
        <v>39</v>
      </c>
    </row>
    <row r="177" spans="1:11" x14ac:dyDescent="0.25">
      <c r="A177">
        <v>20583</v>
      </c>
      <c r="B177" t="s">
        <v>816</v>
      </c>
      <c r="C177" t="s">
        <v>618</v>
      </c>
      <c r="E177" t="s">
        <v>641</v>
      </c>
      <c r="F177">
        <v>95</v>
      </c>
      <c r="G177">
        <v>1971</v>
      </c>
      <c r="H177">
        <v>688</v>
      </c>
      <c r="I177">
        <v>0</v>
      </c>
      <c r="J177">
        <v>0</v>
      </c>
      <c r="K177">
        <v>0</v>
      </c>
    </row>
    <row r="178" spans="1:11" x14ac:dyDescent="0.25">
      <c r="A178">
        <v>20602</v>
      </c>
      <c r="B178" t="s">
        <v>816</v>
      </c>
      <c r="C178" t="s">
        <v>817</v>
      </c>
      <c r="E178" t="s">
        <v>641</v>
      </c>
      <c r="F178">
        <v>95</v>
      </c>
      <c r="G178">
        <v>1970</v>
      </c>
      <c r="H178">
        <v>527</v>
      </c>
      <c r="I178">
        <v>2</v>
      </c>
      <c r="J178">
        <v>44.436</v>
      </c>
      <c r="K178">
        <v>0</v>
      </c>
    </row>
    <row r="179" spans="1:11" x14ac:dyDescent="0.25">
      <c r="A179">
        <v>20590</v>
      </c>
      <c r="B179" t="s">
        <v>818</v>
      </c>
      <c r="C179" t="s">
        <v>819</v>
      </c>
      <c r="D179" t="s">
        <v>404</v>
      </c>
      <c r="E179" t="s">
        <v>641</v>
      </c>
      <c r="F179">
        <v>95</v>
      </c>
      <c r="G179">
        <v>1975</v>
      </c>
      <c r="H179">
        <v>689</v>
      </c>
      <c r="I179">
        <v>0</v>
      </c>
      <c r="J179">
        <v>0</v>
      </c>
      <c r="K179">
        <v>0</v>
      </c>
    </row>
    <row r="180" spans="1:11" x14ac:dyDescent="0.25">
      <c r="A180">
        <v>21073</v>
      </c>
      <c r="B180" t="s">
        <v>1710</v>
      </c>
      <c r="C180" t="s">
        <v>1711</v>
      </c>
      <c r="D180" t="s">
        <v>404</v>
      </c>
      <c r="E180" t="s">
        <v>445</v>
      </c>
      <c r="F180">
        <v>43</v>
      </c>
      <c r="G180">
        <v>1990</v>
      </c>
      <c r="H180">
        <v>416</v>
      </c>
      <c r="I180">
        <v>2.2650000000000001</v>
      </c>
      <c r="J180">
        <v>114.627</v>
      </c>
      <c r="K180">
        <v>25</v>
      </c>
    </row>
    <row r="181" spans="1:11" x14ac:dyDescent="0.25">
      <c r="A181">
        <v>20597</v>
      </c>
      <c r="B181" t="s">
        <v>820</v>
      </c>
      <c r="C181" t="s">
        <v>573</v>
      </c>
      <c r="E181" t="s">
        <v>641</v>
      </c>
      <c r="F181">
        <v>95</v>
      </c>
      <c r="G181">
        <v>1964</v>
      </c>
      <c r="H181">
        <v>690</v>
      </c>
      <c r="I181">
        <v>0</v>
      </c>
      <c r="J181">
        <v>0</v>
      </c>
      <c r="K181">
        <v>0</v>
      </c>
    </row>
    <row r="182" spans="1:11" x14ac:dyDescent="0.25">
      <c r="A182">
        <v>21035</v>
      </c>
      <c r="B182" t="s">
        <v>1712</v>
      </c>
      <c r="C182" t="s">
        <v>585</v>
      </c>
      <c r="D182" t="s">
        <v>404</v>
      </c>
      <c r="E182" t="s">
        <v>728</v>
      </c>
      <c r="F182">
        <v>87</v>
      </c>
      <c r="G182">
        <v>1935</v>
      </c>
      <c r="H182">
        <v>443</v>
      </c>
      <c r="I182">
        <v>2.4380000000000002</v>
      </c>
      <c r="J182">
        <v>94.251999999999995</v>
      </c>
      <c r="K182">
        <v>0</v>
      </c>
    </row>
    <row r="183" spans="1:11" x14ac:dyDescent="0.25">
      <c r="A183">
        <v>17099</v>
      </c>
      <c r="B183" t="s">
        <v>821</v>
      </c>
      <c r="C183" t="s">
        <v>600</v>
      </c>
      <c r="E183" t="s">
        <v>574</v>
      </c>
      <c r="F183">
        <v>86</v>
      </c>
      <c r="G183">
        <v>1988</v>
      </c>
      <c r="H183">
        <v>691</v>
      </c>
      <c r="I183">
        <v>0</v>
      </c>
      <c r="J183">
        <v>0</v>
      </c>
      <c r="K183">
        <v>0</v>
      </c>
    </row>
    <row r="184" spans="1:11" x14ac:dyDescent="0.25">
      <c r="A184">
        <v>17100</v>
      </c>
      <c r="B184" t="s">
        <v>1713</v>
      </c>
      <c r="C184" t="s">
        <v>973</v>
      </c>
      <c r="D184" t="s">
        <v>404</v>
      </c>
      <c r="E184" t="s">
        <v>574</v>
      </c>
      <c r="F184">
        <v>86</v>
      </c>
      <c r="G184">
        <v>1989</v>
      </c>
      <c r="H184">
        <v>692</v>
      </c>
      <c r="I184">
        <v>0</v>
      </c>
      <c r="J184">
        <v>0</v>
      </c>
      <c r="K184">
        <v>0</v>
      </c>
    </row>
    <row r="185" spans="1:11" x14ac:dyDescent="0.25">
      <c r="A185">
        <v>12086</v>
      </c>
      <c r="B185" t="s">
        <v>822</v>
      </c>
      <c r="C185" t="s">
        <v>582</v>
      </c>
      <c r="E185" t="s">
        <v>520</v>
      </c>
      <c r="F185">
        <v>64</v>
      </c>
      <c r="G185">
        <v>1976</v>
      </c>
      <c r="H185">
        <v>62</v>
      </c>
      <c r="I185">
        <v>27.875</v>
      </c>
      <c r="J185">
        <v>1505.193</v>
      </c>
      <c r="K185">
        <v>427</v>
      </c>
    </row>
    <row r="186" spans="1:11" x14ac:dyDescent="0.25">
      <c r="A186">
        <v>16120</v>
      </c>
      <c r="B186" t="s">
        <v>822</v>
      </c>
      <c r="C186" t="s">
        <v>713</v>
      </c>
      <c r="D186" t="s">
        <v>399</v>
      </c>
      <c r="E186" t="s">
        <v>581</v>
      </c>
      <c r="F186">
        <v>79</v>
      </c>
      <c r="G186">
        <v>2009</v>
      </c>
      <c r="H186">
        <v>216</v>
      </c>
      <c r="I186">
        <v>11.275</v>
      </c>
      <c r="J186">
        <v>540.65200000000004</v>
      </c>
      <c r="K186">
        <v>152</v>
      </c>
    </row>
    <row r="187" spans="1:11" x14ac:dyDescent="0.25">
      <c r="A187">
        <v>14074</v>
      </c>
      <c r="B187" t="s">
        <v>823</v>
      </c>
      <c r="C187" t="s">
        <v>678</v>
      </c>
      <c r="D187" t="s">
        <v>404</v>
      </c>
      <c r="E187" t="s">
        <v>526</v>
      </c>
      <c r="F187">
        <v>20</v>
      </c>
      <c r="G187">
        <v>1974</v>
      </c>
      <c r="H187">
        <v>55</v>
      </c>
      <c r="I187">
        <v>27.187999999999999</v>
      </c>
      <c r="J187">
        <v>1601.2650000000001</v>
      </c>
      <c r="K187">
        <v>641</v>
      </c>
    </row>
    <row r="188" spans="1:11" x14ac:dyDescent="0.25">
      <c r="A188">
        <v>14075</v>
      </c>
      <c r="B188" t="s">
        <v>823</v>
      </c>
      <c r="C188" t="s">
        <v>819</v>
      </c>
      <c r="D188" t="s">
        <v>404</v>
      </c>
      <c r="E188" t="s">
        <v>526</v>
      </c>
      <c r="F188">
        <v>20</v>
      </c>
      <c r="G188">
        <v>1999</v>
      </c>
      <c r="H188">
        <v>9</v>
      </c>
      <c r="I188">
        <v>46.25</v>
      </c>
      <c r="J188">
        <v>2958.8580000000002</v>
      </c>
      <c r="K188">
        <v>1324</v>
      </c>
    </row>
    <row r="189" spans="1:11" x14ac:dyDescent="0.25">
      <c r="A189">
        <v>16013</v>
      </c>
      <c r="B189" t="s">
        <v>824</v>
      </c>
      <c r="C189" t="s">
        <v>618</v>
      </c>
      <c r="E189" t="s">
        <v>581</v>
      </c>
      <c r="F189">
        <v>79</v>
      </c>
      <c r="G189">
        <v>1988</v>
      </c>
      <c r="H189">
        <v>693</v>
      </c>
      <c r="I189">
        <v>0</v>
      </c>
      <c r="J189">
        <v>0</v>
      </c>
      <c r="K189">
        <v>0</v>
      </c>
    </row>
    <row r="190" spans="1:11" x14ac:dyDescent="0.25">
      <c r="A190">
        <v>20581</v>
      </c>
      <c r="B190" t="s">
        <v>825</v>
      </c>
      <c r="C190" t="s">
        <v>826</v>
      </c>
      <c r="E190" t="s">
        <v>617</v>
      </c>
      <c r="F190">
        <v>94</v>
      </c>
      <c r="G190">
        <v>1977</v>
      </c>
      <c r="H190">
        <v>694</v>
      </c>
      <c r="I190">
        <v>0</v>
      </c>
      <c r="J190">
        <v>0</v>
      </c>
      <c r="K190">
        <v>0</v>
      </c>
    </row>
    <row r="191" spans="1:11" x14ac:dyDescent="0.25">
      <c r="A191">
        <v>20580</v>
      </c>
      <c r="B191" t="s">
        <v>825</v>
      </c>
      <c r="C191" t="s">
        <v>827</v>
      </c>
      <c r="D191" t="s">
        <v>399</v>
      </c>
      <c r="E191" t="s">
        <v>617</v>
      </c>
      <c r="F191">
        <v>94</v>
      </c>
      <c r="G191">
        <v>2009</v>
      </c>
      <c r="H191">
        <v>593</v>
      </c>
      <c r="I191">
        <v>0.90600000000000003</v>
      </c>
      <c r="J191">
        <v>19.419</v>
      </c>
      <c r="K191">
        <v>0</v>
      </c>
    </row>
    <row r="192" spans="1:11" x14ac:dyDescent="0.25">
      <c r="A192">
        <v>10034</v>
      </c>
      <c r="B192" t="s">
        <v>828</v>
      </c>
      <c r="C192" t="s">
        <v>596</v>
      </c>
      <c r="E192" t="s">
        <v>829</v>
      </c>
      <c r="F192">
        <v>68</v>
      </c>
      <c r="G192">
        <v>1959</v>
      </c>
      <c r="H192">
        <v>241</v>
      </c>
      <c r="I192">
        <v>5.524</v>
      </c>
      <c r="J192">
        <v>439.16699999999997</v>
      </c>
      <c r="K192">
        <v>233</v>
      </c>
    </row>
    <row r="193" spans="1:11" x14ac:dyDescent="0.25">
      <c r="A193">
        <v>10035</v>
      </c>
      <c r="B193" t="s">
        <v>830</v>
      </c>
      <c r="C193" t="s">
        <v>715</v>
      </c>
      <c r="D193" t="s">
        <v>404</v>
      </c>
      <c r="E193" t="s">
        <v>829</v>
      </c>
      <c r="F193">
        <v>68</v>
      </c>
      <c r="G193">
        <v>1959</v>
      </c>
      <c r="H193">
        <v>695</v>
      </c>
      <c r="I193">
        <v>0</v>
      </c>
      <c r="J193">
        <v>0</v>
      </c>
      <c r="K193">
        <v>0</v>
      </c>
    </row>
    <row r="194" spans="1:11" x14ac:dyDescent="0.25">
      <c r="A194">
        <v>24218</v>
      </c>
      <c r="B194" t="s">
        <v>831</v>
      </c>
      <c r="C194" t="s">
        <v>618</v>
      </c>
      <c r="E194" t="s">
        <v>597</v>
      </c>
      <c r="F194">
        <v>51</v>
      </c>
      <c r="G194">
        <v>1969</v>
      </c>
      <c r="H194">
        <v>28</v>
      </c>
      <c r="I194">
        <v>27.062999999999999</v>
      </c>
      <c r="J194">
        <v>2008.6469999999999</v>
      </c>
      <c r="K194">
        <v>985</v>
      </c>
    </row>
    <row r="195" spans="1:11" x14ac:dyDescent="0.25">
      <c r="A195">
        <v>10069</v>
      </c>
      <c r="B195" t="s">
        <v>832</v>
      </c>
      <c r="C195" t="s">
        <v>580</v>
      </c>
      <c r="E195" t="s">
        <v>588</v>
      </c>
      <c r="F195">
        <v>61</v>
      </c>
      <c r="G195">
        <v>1983</v>
      </c>
      <c r="H195">
        <v>528</v>
      </c>
      <c r="I195">
        <v>2</v>
      </c>
      <c r="J195">
        <v>44.436</v>
      </c>
      <c r="K195">
        <v>0</v>
      </c>
    </row>
    <row r="196" spans="1:11" x14ac:dyDescent="0.25">
      <c r="A196">
        <v>15032</v>
      </c>
      <c r="B196" t="s">
        <v>833</v>
      </c>
      <c r="C196" t="s">
        <v>834</v>
      </c>
      <c r="E196" t="s">
        <v>644</v>
      </c>
      <c r="F196">
        <v>73</v>
      </c>
      <c r="G196">
        <v>1942</v>
      </c>
      <c r="H196">
        <v>696</v>
      </c>
      <c r="I196">
        <v>0</v>
      </c>
      <c r="J196">
        <v>0</v>
      </c>
      <c r="K196">
        <v>0</v>
      </c>
    </row>
    <row r="197" spans="1:11" x14ac:dyDescent="0.25">
      <c r="A197">
        <v>15031</v>
      </c>
      <c r="B197" t="s">
        <v>835</v>
      </c>
      <c r="C197" t="s">
        <v>592</v>
      </c>
      <c r="D197" t="s">
        <v>404</v>
      </c>
      <c r="E197" t="s">
        <v>644</v>
      </c>
      <c r="F197">
        <v>73</v>
      </c>
      <c r="G197">
        <v>1947</v>
      </c>
      <c r="H197">
        <v>697</v>
      </c>
      <c r="I197">
        <v>0</v>
      </c>
      <c r="J197">
        <v>0</v>
      </c>
      <c r="K197">
        <v>0</v>
      </c>
    </row>
    <row r="198" spans="1:11" x14ac:dyDescent="0.25">
      <c r="A198">
        <v>97290</v>
      </c>
      <c r="B198" t="s">
        <v>836</v>
      </c>
      <c r="C198" t="s">
        <v>582</v>
      </c>
      <c r="E198" t="s">
        <v>438</v>
      </c>
      <c r="F198">
        <v>6</v>
      </c>
      <c r="G198">
        <v>1970</v>
      </c>
      <c r="H198">
        <v>698</v>
      </c>
      <c r="I198">
        <v>0</v>
      </c>
      <c r="J198">
        <v>0</v>
      </c>
      <c r="K198">
        <v>0</v>
      </c>
    </row>
    <row r="199" spans="1:11" x14ac:dyDescent="0.25">
      <c r="A199">
        <v>16056</v>
      </c>
      <c r="B199" t="s">
        <v>837</v>
      </c>
      <c r="C199" t="s">
        <v>643</v>
      </c>
      <c r="E199" t="s">
        <v>838</v>
      </c>
      <c r="F199">
        <v>82</v>
      </c>
      <c r="G199">
        <v>1966</v>
      </c>
      <c r="H199">
        <v>495</v>
      </c>
      <c r="I199">
        <v>3.5939999999999999</v>
      </c>
      <c r="J199">
        <v>60.09</v>
      </c>
      <c r="K199">
        <v>0</v>
      </c>
    </row>
    <row r="200" spans="1:11" x14ac:dyDescent="0.25">
      <c r="A200">
        <v>10008</v>
      </c>
      <c r="B200" t="s">
        <v>839</v>
      </c>
      <c r="C200" t="s">
        <v>719</v>
      </c>
      <c r="E200" t="s">
        <v>779</v>
      </c>
      <c r="F200">
        <v>66</v>
      </c>
      <c r="G200">
        <v>1968</v>
      </c>
      <c r="H200">
        <v>309</v>
      </c>
      <c r="I200">
        <v>3.5470000000000002</v>
      </c>
      <c r="J200">
        <v>235.91399999999999</v>
      </c>
      <c r="K200">
        <v>103</v>
      </c>
    </row>
    <row r="201" spans="1:11" x14ac:dyDescent="0.25">
      <c r="A201">
        <v>13048</v>
      </c>
      <c r="B201" t="s">
        <v>840</v>
      </c>
      <c r="C201" t="s">
        <v>715</v>
      </c>
      <c r="D201" t="s">
        <v>404</v>
      </c>
      <c r="E201" t="s">
        <v>779</v>
      </c>
      <c r="F201">
        <v>66</v>
      </c>
      <c r="G201">
        <v>1970</v>
      </c>
      <c r="H201">
        <v>699</v>
      </c>
      <c r="I201">
        <v>0</v>
      </c>
      <c r="J201">
        <v>0</v>
      </c>
      <c r="K201">
        <v>0</v>
      </c>
    </row>
    <row r="202" spans="1:11" x14ac:dyDescent="0.25">
      <c r="A202">
        <v>13070</v>
      </c>
      <c r="B202" t="s">
        <v>841</v>
      </c>
      <c r="C202" t="s">
        <v>842</v>
      </c>
      <c r="D202" t="s">
        <v>404</v>
      </c>
      <c r="E202" t="s">
        <v>605</v>
      </c>
      <c r="F202">
        <v>16</v>
      </c>
      <c r="G202">
        <v>1981</v>
      </c>
      <c r="H202">
        <v>700</v>
      </c>
      <c r="I202">
        <v>0</v>
      </c>
      <c r="J202">
        <v>0</v>
      </c>
      <c r="K202">
        <v>0</v>
      </c>
    </row>
    <row r="203" spans="1:11" x14ac:dyDescent="0.25">
      <c r="A203">
        <v>16072</v>
      </c>
      <c r="B203" t="s">
        <v>843</v>
      </c>
      <c r="C203" t="s">
        <v>747</v>
      </c>
      <c r="D203" t="s">
        <v>404</v>
      </c>
      <c r="E203" t="s">
        <v>728</v>
      </c>
      <c r="F203">
        <v>87</v>
      </c>
      <c r="G203">
        <v>1947</v>
      </c>
      <c r="H203">
        <v>459</v>
      </c>
      <c r="I203">
        <v>1.375</v>
      </c>
      <c r="J203">
        <v>81.105999999999995</v>
      </c>
      <c r="K203">
        <v>30</v>
      </c>
    </row>
    <row r="204" spans="1:11" x14ac:dyDescent="0.25">
      <c r="A204">
        <v>18106</v>
      </c>
      <c r="B204" t="s">
        <v>844</v>
      </c>
      <c r="C204" t="s">
        <v>845</v>
      </c>
      <c r="D204" t="s">
        <v>399</v>
      </c>
      <c r="E204" t="s">
        <v>653</v>
      </c>
      <c r="F204">
        <v>21</v>
      </c>
      <c r="G204">
        <v>2007</v>
      </c>
      <c r="H204">
        <v>117</v>
      </c>
      <c r="I204">
        <v>15.843999999999999</v>
      </c>
      <c r="J204">
        <v>1048.798</v>
      </c>
      <c r="K204">
        <v>501</v>
      </c>
    </row>
    <row r="205" spans="1:11" x14ac:dyDescent="0.25">
      <c r="A205">
        <v>21079</v>
      </c>
      <c r="B205" t="s">
        <v>846</v>
      </c>
      <c r="C205" t="s">
        <v>723</v>
      </c>
      <c r="E205" t="s">
        <v>847</v>
      </c>
      <c r="F205">
        <v>5</v>
      </c>
      <c r="G205">
        <v>1992</v>
      </c>
      <c r="H205">
        <v>701</v>
      </c>
      <c r="I205">
        <v>0</v>
      </c>
      <c r="J205">
        <v>0</v>
      </c>
      <c r="K205">
        <v>0</v>
      </c>
    </row>
    <row r="206" spans="1:11" x14ac:dyDescent="0.25">
      <c r="A206">
        <v>96162</v>
      </c>
      <c r="B206" t="s">
        <v>846</v>
      </c>
      <c r="C206" t="s">
        <v>663</v>
      </c>
      <c r="E206" t="s">
        <v>847</v>
      </c>
      <c r="F206">
        <v>5</v>
      </c>
      <c r="G206">
        <v>1963</v>
      </c>
      <c r="H206">
        <v>293</v>
      </c>
      <c r="I206">
        <v>5.532</v>
      </c>
      <c r="J206">
        <v>269.93200000000002</v>
      </c>
      <c r="K206">
        <v>68</v>
      </c>
    </row>
    <row r="207" spans="1:11" x14ac:dyDescent="0.25">
      <c r="A207">
        <v>96163</v>
      </c>
      <c r="B207" t="s">
        <v>848</v>
      </c>
      <c r="C207" t="s">
        <v>1714</v>
      </c>
      <c r="D207" t="s">
        <v>404</v>
      </c>
      <c r="E207" t="s">
        <v>847</v>
      </c>
      <c r="F207">
        <v>5</v>
      </c>
      <c r="G207">
        <v>1963</v>
      </c>
      <c r="H207">
        <v>294</v>
      </c>
      <c r="I207">
        <v>5.532</v>
      </c>
      <c r="J207">
        <v>269.93200000000002</v>
      </c>
      <c r="K207">
        <v>68</v>
      </c>
    </row>
    <row r="208" spans="1:11" x14ac:dyDescent="0.25">
      <c r="A208">
        <v>20568</v>
      </c>
      <c r="B208" t="s">
        <v>850</v>
      </c>
      <c r="C208" t="s">
        <v>851</v>
      </c>
      <c r="D208" t="s">
        <v>404</v>
      </c>
      <c r="E208" t="s">
        <v>620</v>
      </c>
      <c r="F208">
        <v>69</v>
      </c>
      <c r="G208">
        <v>1951</v>
      </c>
      <c r="H208">
        <v>428</v>
      </c>
      <c r="I208">
        <v>4.375</v>
      </c>
      <c r="J208">
        <v>106.366</v>
      </c>
      <c r="K208">
        <v>0</v>
      </c>
    </row>
    <row r="209" spans="1:11" x14ac:dyDescent="0.25">
      <c r="A209">
        <v>11050</v>
      </c>
      <c r="B209" t="s">
        <v>852</v>
      </c>
      <c r="C209" t="s">
        <v>678</v>
      </c>
      <c r="D209" t="s">
        <v>404</v>
      </c>
      <c r="E209" t="s">
        <v>520</v>
      </c>
      <c r="F209">
        <v>64</v>
      </c>
      <c r="G209">
        <v>1976</v>
      </c>
      <c r="H209">
        <v>261</v>
      </c>
      <c r="I209">
        <v>6.7190000000000003</v>
      </c>
      <c r="J209">
        <v>372.93599999999998</v>
      </c>
      <c r="K209">
        <v>135</v>
      </c>
    </row>
    <row r="210" spans="1:11" x14ac:dyDescent="0.25">
      <c r="A210">
        <v>96217</v>
      </c>
      <c r="B210" t="s">
        <v>852</v>
      </c>
      <c r="C210" t="s">
        <v>853</v>
      </c>
      <c r="E210" t="s">
        <v>520</v>
      </c>
      <c r="F210">
        <v>64</v>
      </c>
      <c r="G210">
        <v>1949</v>
      </c>
      <c r="H210">
        <v>98</v>
      </c>
      <c r="I210">
        <v>18.312999999999999</v>
      </c>
      <c r="J210">
        <v>1181.6220000000001</v>
      </c>
      <c r="K210">
        <v>481</v>
      </c>
    </row>
    <row r="211" spans="1:11" x14ac:dyDescent="0.25">
      <c r="A211">
        <v>25054</v>
      </c>
      <c r="B211" t="s">
        <v>854</v>
      </c>
      <c r="C211" t="s">
        <v>582</v>
      </c>
      <c r="E211" t="s">
        <v>855</v>
      </c>
      <c r="F211">
        <v>56</v>
      </c>
      <c r="G211">
        <v>1953</v>
      </c>
      <c r="H211">
        <v>155</v>
      </c>
      <c r="I211">
        <v>18.625</v>
      </c>
      <c r="J211">
        <v>804.26900000000001</v>
      </c>
      <c r="K211">
        <v>251</v>
      </c>
    </row>
    <row r="212" spans="1:11" x14ac:dyDescent="0.25">
      <c r="A212">
        <v>26022</v>
      </c>
      <c r="B212" t="s">
        <v>854</v>
      </c>
      <c r="C212" t="s">
        <v>580</v>
      </c>
      <c r="E212" t="s">
        <v>855</v>
      </c>
      <c r="F212">
        <v>56</v>
      </c>
      <c r="G212">
        <v>1976</v>
      </c>
      <c r="H212">
        <v>452</v>
      </c>
      <c r="I212">
        <v>3.875</v>
      </c>
      <c r="J212">
        <v>86.710999999999999</v>
      </c>
      <c r="K212">
        <v>0</v>
      </c>
    </row>
    <row r="213" spans="1:11" x14ac:dyDescent="0.25">
      <c r="A213">
        <v>28006</v>
      </c>
      <c r="B213" t="s">
        <v>856</v>
      </c>
      <c r="C213" t="s">
        <v>582</v>
      </c>
      <c r="E213" t="s">
        <v>29</v>
      </c>
      <c r="F213">
        <v>17</v>
      </c>
      <c r="G213">
        <v>1992</v>
      </c>
      <c r="H213">
        <v>25</v>
      </c>
      <c r="I213">
        <v>23.280999999999999</v>
      </c>
      <c r="J213">
        <v>2060.143</v>
      </c>
      <c r="K213">
        <v>1183</v>
      </c>
    </row>
    <row r="214" spans="1:11" x14ac:dyDescent="0.25">
      <c r="A214">
        <v>14021</v>
      </c>
      <c r="B214" t="s">
        <v>856</v>
      </c>
      <c r="C214" t="s">
        <v>812</v>
      </c>
      <c r="E214" t="s">
        <v>47</v>
      </c>
      <c r="F214">
        <v>33</v>
      </c>
      <c r="G214">
        <v>1969</v>
      </c>
      <c r="H214">
        <v>247</v>
      </c>
      <c r="I214">
        <v>11.345000000000001</v>
      </c>
      <c r="J214">
        <v>412.06400000000002</v>
      </c>
      <c r="K214">
        <v>104</v>
      </c>
    </row>
    <row r="215" spans="1:11" x14ac:dyDescent="0.25">
      <c r="A215">
        <v>17097</v>
      </c>
      <c r="B215" t="s">
        <v>857</v>
      </c>
      <c r="C215" t="s">
        <v>858</v>
      </c>
      <c r="E215" t="s">
        <v>581</v>
      </c>
      <c r="F215">
        <v>79</v>
      </c>
      <c r="G215">
        <v>1989</v>
      </c>
      <c r="H215">
        <v>126</v>
      </c>
      <c r="I215">
        <v>15.375</v>
      </c>
      <c r="J215">
        <v>992.60500000000002</v>
      </c>
      <c r="K215">
        <v>385</v>
      </c>
    </row>
    <row r="216" spans="1:11" x14ac:dyDescent="0.25">
      <c r="A216">
        <v>11019</v>
      </c>
      <c r="B216" t="s">
        <v>859</v>
      </c>
      <c r="C216" t="s">
        <v>590</v>
      </c>
      <c r="E216" t="s">
        <v>860</v>
      </c>
      <c r="F216">
        <v>45</v>
      </c>
      <c r="G216">
        <v>1950</v>
      </c>
      <c r="H216">
        <v>591</v>
      </c>
      <c r="I216">
        <v>0.156</v>
      </c>
      <c r="J216">
        <v>20.295999999999999</v>
      </c>
      <c r="K216">
        <v>15</v>
      </c>
    </row>
    <row r="217" spans="1:11" x14ac:dyDescent="0.25">
      <c r="A217">
        <v>18010</v>
      </c>
      <c r="B217" t="s">
        <v>859</v>
      </c>
      <c r="C217" t="s">
        <v>618</v>
      </c>
      <c r="E217" t="s">
        <v>728</v>
      </c>
      <c r="F217">
        <v>87</v>
      </c>
      <c r="G217">
        <v>1948</v>
      </c>
      <c r="H217">
        <v>343</v>
      </c>
      <c r="I217">
        <v>1.875</v>
      </c>
      <c r="J217">
        <v>170.82</v>
      </c>
      <c r="K217">
        <v>99</v>
      </c>
    </row>
    <row r="218" spans="1:11" x14ac:dyDescent="0.25">
      <c r="A218">
        <v>18011</v>
      </c>
      <c r="B218" t="s">
        <v>861</v>
      </c>
      <c r="C218" t="s">
        <v>747</v>
      </c>
      <c r="D218" t="s">
        <v>404</v>
      </c>
      <c r="E218" t="s">
        <v>728</v>
      </c>
      <c r="F218">
        <v>87</v>
      </c>
      <c r="G218">
        <v>1950</v>
      </c>
      <c r="H218">
        <v>344</v>
      </c>
      <c r="I218">
        <v>1.875</v>
      </c>
      <c r="J218">
        <v>170.82</v>
      </c>
      <c r="K218">
        <v>99</v>
      </c>
    </row>
    <row r="219" spans="1:11" x14ac:dyDescent="0.25">
      <c r="A219">
        <v>18069</v>
      </c>
      <c r="B219" t="s">
        <v>862</v>
      </c>
      <c r="C219" t="s">
        <v>582</v>
      </c>
      <c r="E219" t="s">
        <v>529</v>
      </c>
      <c r="F219">
        <v>88</v>
      </c>
      <c r="G219">
        <v>1978</v>
      </c>
      <c r="H219">
        <v>583</v>
      </c>
      <c r="I219">
        <v>0.93799999999999994</v>
      </c>
      <c r="J219">
        <v>21.998000000000001</v>
      </c>
      <c r="K219">
        <v>0</v>
      </c>
    </row>
    <row r="220" spans="1:11" x14ac:dyDescent="0.25">
      <c r="A220">
        <v>18068</v>
      </c>
      <c r="B220" t="s">
        <v>863</v>
      </c>
      <c r="C220" t="s">
        <v>864</v>
      </c>
      <c r="D220" t="s">
        <v>404</v>
      </c>
      <c r="E220" t="s">
        <v>529</v>
      </c>
      <c r="F220">
        <v>88</v>
      </c>
      <c r="G220">
        <v>1982</v>
      </c>
      <c r="H220">
        <v>227</v>
      </c>
      <c r="I220">
        <v>12.563000000000001</v>
      </c>
      <c r="J220">
        <v>484.649</v>
      </c>
      <c r="K220">
        <v>156</v>
      </c>
    </row>
    <row r="221" spans="1:11" x14ac:dyDescent="0.25">
      <c r="A221">
        <v>15059</v>
      </c>
      <c r="B221" t="s">
        <v>865</v>
      </c>
      <c r="C221" t="s">
        <v>680</v>
      </c>
      <c r="E221" t="s">
        <v>745</v>
      </c>
      <c r="F221">
        <v>54</v>
      </c>
      <c r="G221">
        <v>1959</v>
      </c>
      <c r="H221">
        <v>330</v>
      </c>
      <c r="I221">
        <v>2.266</v>
      </c>
      <c r="J221">
        <v>183.196</v>
      </c>
      <c r="K221">
        <v>93</v>
      </c>
    </row>
    <row r="222" spans="1:11" x14ac:dyDescent="0.25">
      <c r="A222">
        <v>99594</v>
      </c>
      <c r="B222" t="s">
        <v>866</v>
      </c>
      <c r="C222" t="s">
        <v>590</v>
      </c>
      <c r="E222" t="s">
        <v>31</v>
      </c>
      <c r="F222">
        <v>19</v>
      </c>
      <c r="G222">
        <v>1960</v>
      </c>
      <c r="H222">
        <v>191</v>
      </c>
      <c r="I222">
        <v>9.4380000000000006</v>
      </c>
      <c r="J222">
        <v>639.75699999999995</v>
      </c>
      <c r="K222">
        <v>330</v>
      </c>
    </row>
    <row r="223" spans="1:11" x14ac:dyDescent="0.25">
      <c r="A223">
        <v>15024</v>
      </c>
      <c r="B223" t="s">
        <v>867</v>
      </c>
      <c r="C223" t="s">
        <v>868</v>
      </c>
      <c r="E223" t="s">
        <v>544</v>
      </c>
      <c r="F223">
        <v>67</v>
      </c>
      <c r="G223">
        <v>1959</v>
      </c>
      <c r="H223">
        <v>415</v>
      </c>
      <c r="I223">
        <v>1.5629999999999999</v>
      </c>
      <c r="J223">
        <v>119.142</v>
      </c>
      <c r="K223">
        <v>63</v>
      </c>
    </row>
    <row r="224" spans="1:11" x14ac:dyDescent="0.25">
      <c r="A224">
        <v>24309</v>
      </c>
      <c r="B224" t="s">
        <v>869</v>
      </c>
      <c r="C224" t="s">
        <v>611</v>
      </c>
      <c r="E224" t="s">
        <v>870</v>
      </c>
      <c r="F224">
        <v>85</v>
      </c>
      <c r="G224">
        <v>1985</v>
      </c>
      <c r="H224">
        <v>15</v>
      </c>
      <c r="I224">
        <v>32.75</v>
      </c>
      <c r="J224">
        <v>2337.953</v>
      </c>
      <c r="K224">
        <v>1116</v>
      </c>
    </row>
    <row r="225" spans="1:11" x14ac:dyDescent="0.25">
      <c r="A225">
        <v>24311</v>
      </c>
      <c r="B225" t="s">
        <v>869</v>
      </c>
      <c r="C225" t="s">
        <v>618</v>
      </c>
      <c r="E225" t="s">
        <v>870</v>
      </c>
      <c r="F225">
        <v>85</v>
      </c>
      <c r="G225">
        <v>1989</v>
      </c>
      <c r="H225">
        <v>702</v>
      </c>
      <c r="I225">
        <v>0</v>
      </c>
      <c r="J225">
        <v>0</v>
      </c>
      <c r="K225">
        <v>0</v>
      </c>
    </row>
    <row r="226" spans="1:11" x14ac:dyDescent="0.25">
      <c r="A226">
        <v>13075</v>
      </c>
      <c r="B226" t="s">
        <v>1715</v>
      </c>
      <c r="C226" t="s">
        <v>1134</v>
      </c>
      <c r="D226" t="s">
        <v>404</v>
      </c>
      <c r="E226" t="s">
        <v>870</v>
      </c>
      <c r="F226">
        <v>85</v>
      </c>
      <c r="G226">
        <v>1986</v>
      </c>
      <c r="H226">
        <v>254</v>
      </c>
      <c r="I226">
        <v>4</v>
      </c>
      <c r="J226">
        <v>391.31200000000001</v>
      </c>
      <c r="K226">
        <v>232</v>
      </c>
    </row>
    <row r="227" spans="1:11" x14ac:dyDescent="0.25">
      <c r="A227">
        <v>20588</v>
      </c>
      <c r="B227" t="s">
        <v>871</v>
      </c>
      <c r="C227" t="s">
        <v>778</v>
      </c>
      <c r="D227" t="s">
        <v>399</v>
      </c>
      <c r="E227" t="s">
        <v>641</v>
      </c>
      <c r="F227">
        <v>95</v>
      </c>
      <c r="G227">
        <v>2010</v>
      </c>
      <c r="H227">
        <v>703</v>
      </c>
      <c r="I227">
        <v>0</v>
      </c>
      <c r="J227">
        <v>0</v>
      </c>
      <c r="K227">
        <v>0</v>
      </c>
    </row>
    <row r="228" spans="1:11" x14ac:dyDescent="0.25">
      <c r="A228">
        <v>16020</v>
      </c>
      <c r="B228" t="s">
        <v>872</v>
      </c>
      <c r="C228" t="s">
        <v>680</v>
      </c>
      <c r="E228" t="s">
        <v>860</v>
      </c>
      <c r="F228">
        <v>45</v>
      </c>
      <c r="G228">
        <v>1968</v>
      </c>
      <c r="H228">
        <v>286</v>
      </c>
      <c r="I228">
        <v>7.484</v>
      </c>
      <c r="J228">
        <v>295.63600000000002</v>
      </c>
      <c r="K228">
        <v>63</v>
      </c>
    </row>
    <row r="229" spans="1:11" x14ac:dyDescent="0.25">
      <c r="A229">
        <v>15027</v>
      </c>
      <c r="B229" t="s">
        <v>873</v>
      </c>
      <c r="C229" t="s">
        <v>655</v>
      </c>
      <c r="E229" t="s">
        <v>644</v>
      </c>
      <c r="F229">
        <v>73</v>
      </c>
      <c r="G229">
        <v>1951</v>
      </c>
      <c r="H229">
        <v>704</v>
      </c>
      <c r="I229">
        <v>0</v>
      </c>
      <c r="J229">
        <v>0</v>
      </c>
      <c r="K229">
        <v>0</v>
      </c>
    </row>
    <row r="230" spans="1:11" x14ac:dyDescent="0.25">
      <c r="A230">
        <v>18095</v>
      </c>
      <c r="B230" t="s">
        <v>873</v>
      </c>
      <c r="C230" t="s">
        <v>680</v>
      </c>
      <c r="E230" t="s">
        <v>874</v>
      </c>
      <c r="F230">
        <v>90</v>
      </c>
      <c r="G230">
        <v>1957</v>
      </c>
      <c r="H230">
        <v>203</v>
      </c>
      <c r="I230">
        <v>9.7189999999999994</v>
      </c>
      <c r="J230">
        <v>585.03899999999999</v>
      </c>
      <c r="K230">
        <v>238</v>
      </c>
    </row>
    <row r="231" spans="1:11" x14ac:dyDescent="0.25">
      <c r="A231">
        <v>10021</v>
      </c>
      <c r="B231" t="s">
        <v>875</v>
      </c>
      <c r="C231" t="s">
        <v>680</v>
      </c>
      <c r="E231" t="s">
        <v>544</v>
      </c>
      <c r="F231">
        <v>67</v>
      </c>
      <c r="G231">
        <v>1964</v>
      </c>
      <c r="H231">
        <v>432</v>
      </c>
      <c r="I231">
        <v>1.375</v>
      </c>
      <c r="J231">
        <v>100.405</v>
      </c>
      <c r="K231">
        <v>51</v>
      </c>
    </row>
    <row r="232" spans="1:11" x14ac:dyDescent="0.25">
      <c r="A232">
        <v>17062</v>
      </c>
      <c r="B232" t="s">
        <v>876</v>
      </c>
      <c r="C232" t="s">
        <v>608</v>
      </c>
      <c r="D232" t="s">
        <v>399</v>
      </c>
      <c r="E232" t="s">
        <v>838</v>
      </c>
      <c r="F232">
        <v>82</v>
      </c>
      <c r="G232">
        <v>2004</v>
      </c>
      <c r="H232">
        <v>102</v>
      </c>
      <c r="I232">
        <v>15.462</v>
      </c>
      <c r="J232">
        <v>1153.4549999999999</v>
      </c>
      <c r="K232">
        <v>633</v>
      </c>
    </row>
    <row r="233" spans="1:11" x14ac:dyDescent="0.25">
      <c r="A233">
        <v>18136</v>
      </c>
      <c r="B233" t="s">
        <v>876</v>
      </c>
      <c r="C233" t="s">
        <v>619</v>
      </c>
      <c r="E233" t="s">
        <v>838</v>
      </c>
      <c r="F233">
        <v>82</v>
      </c>
      <c r="G233">
        <v>1970</v>
      </c>
      <c r="H233">
        <v>64</v>
      </c>
      <c r="I233">
        <v>26.626000000000001</v>
      </c>
      <c r="J233">
        <v>1483.0429999999999</v>
      </c>
      <c r="K233">
        <v>679</v>
      </c>
    </row>
    <row r="234" spans="1:11" x14ac:dyDescent="0.25">
      <c r="A234">
        <v>96108</v>
      </c>
      <c r="B234" t="s">
        <v>877</v>
      </c>
      <c r="C234" t="s">
        <v>655</v>
      </c>
      <c r="E234" t="s">
        <v>532</v>
      </c>
      <c r="F234">
        <v>1</v>
      </c>
      <c r="G234">
        <v>1967</v>
      </c>
      <c r="H234">
        <v>705</v>
      </c>
      <c r="I234">
        <v>0</v>
      </c>
      <c r="J234">
        <v>0</v>
      </c>
      <c r="K234">
        <v>0</v>
      </c>
    </row>
    <row r="235" spans="1:11" x14ac:dyDescent="0.25">
      <c r="A235">
        <v>96059</v>
      </c>
      <c r="B235" t="s">
        <v>878</v>
      </c>
      <c r="C235" t="s">
        <v>575</v>
      </c>
      <c r="D235" t="s">
        <v>404</v>
      </c>
      <c r="E235" t="s">
        <v>532</v>
      </c>
      <c r="F235">
        <v>1</v>
      </c>
      <c r="G235">
        <v>1970</v>
      </c>
      <c r="H235">
        <v>29</v>
      </c>
      <c r="I235">
        <v>28.187999999999999</v>
      </c>
      <c r="J235">
        <v>1999.09</v>
      </c>
      <c r="K235">
        <v>906</v>
      </c>
    </row>
    <row r="236" spans="1:11" x14ac:dyDescent="0.25">
      <c r="A236">
        <v>98419</v>
      </c>
      <c r="B236" t="s">
        <v>879</v>
      </c>
      <c r="C236" t="s">
        <v>800</v>
      </c>
      <c r="E236" t="s">
        <v>602</v>
      </c>
      <c r="F236">
        <v>27</v>
      </c>
      <c r="G236">
        <v>1952</v>
      </c>
      <c r="H236">
        <v>706</v>
      </c>
      <c r="I236">
        <v>0</v>
      </c>
      <c r="J236">
        <v>0</v>
      </c>
      <c r="K236">
        <v>0</v>
      </c>
    </row>
    <row r="237" spans="1:11" x14ac:dyDescent="0.25">
      <c r="A237">
        <v>17075</v>
      </c>
      <c r="B237" t="s">
        <v>880</v>
      </c>
      <c r="C237" t="s">
        <v>881</v>
      </c>
      <c r="D237" t="s">
        <v>716</v>
      </c>
      <c r="E237" t="s">
        <v>602</v>
      </c>
      <c r="F237">
        <v>27</v>
      </c>
      <c r="G237">
        <v>2011</v>
      </c>
      <c r="H237">
        <v>707</v>
      </c>
      <c r="I237">
        <v>0</v>
      </c>
      <c r="J237">
        <v>0</v>
      </c>
      <c r="K237">
        <v>0</v>
      </c>
    </row>
    <row r="238" spans="1:11" x14ac:dyDescent="0.25">
      <c r="A238">
        <v>98473</v>
      </c>
      <c r="B238" t="s">
        <v>880</v>
      </c>
      <c r="C238" t="s">
        <v>882</v>
      </c>
      <c r="D238" t="s">
        <v>404</v>
      </c>
      <c r="E238" t="s">
        <v>602</v>
      </c>
      <c r="F238">
        <v>27</v>
      </c>
      <c r="G238">
        <v>1990</v>
      </c>
      <c r="H238">
        <v>708</v>
      </c>
      <c r="I238">
        <v>0</v>
      </c>
      <c r="J238">
        <v>0</v>
      </c>
      <c r="K238">
        <v>0</v>
      </c>
    </row>
    <row r="239" spans="1:11" x14ac:dyDescent="0.25">
      <c r="A239">
        <v>21065</v>
      </c>
      <c r="B239" t="s">
        <v>1716</v>
      </c>
      <c r="C239" t="s">
        <v>655</v>
      </c>
      <c r="E239" t="s">
        <v>524</v>
      </c>
      <c r="F239">
        <v>89</v>
      </c>
      <c r="G239">
        <v>1949</v>
      </c>
      <c r="H239">
        <v>709</v>
      </c>
      <c r="I239">
        <v>0</v>
      </c>
      <c r="J239">
        <v>0</v>
      </c>
      <c r="K239">
        <v>0</v>
      </c>
    </row>
    <row r="240" spans="1:11" x14ac:dyDescent="0.25">
      <c r="A240">
        <v>14006</v>
      </c>
      <c r="B240" t="s">
        <v>883</v>
      </c>
      <c r="C240" t="s">
        <v>611</v>
      </c>
      <c r="E240" t="s">
        <v>532</v>
      </c>
      <c r="F240">
        <v>1</v>
      </c>
      <c r="G240">
        <v>1970</v>
      </c>
      <c r="H240">
        <v>92</v>
      </c>
      <c r="I240">
        <v>20.376000000000001</v>
      </c>
      <c r="J240">
        <v>1262.4670000000001</v>
      </c>
      <c r="K240">
        <v>551</v>
      </c>
    </row>
    <row r="241" spans="1:11" x14ac:dyDescent="0.25">
      <c r="A241">
        <v>17032</v>
      </c>
      <c r="B241" t="s">
        <v>884</v>
      </c>
      <c r="C241" t="s">
        <v>842</v>
      </c>
      <c r="D241" t="s">
        <v>404</v>
      </c>
      <c r="E241" t="s">
        <v>532</v>
      </c>
      <c r="F241">
        <v>1</v>
      </c>
      <c r="G241">
        <v>2000</v>
      </c>
      <c r="H241">
        <v>154</v>
      </c>
      <c r="I241">
        <v>10.531000000000001</v>
      </c>
      <c r="J241">
        <v>822.39499999999998</v>
      </c>
      <c r="K241">
        <v>428</v>
      </c>
    </row>
    <row r="242" spans="1:11" x14ac:dyDescent="0.25">
      <c r="A242">
        <v>18113</v>
      </c>
      <c r="B242" t="s">
        <v>885</v>
      </c>
      <c r="C242" t="s">
        <v>886</v>
      </c>
      <c r="E242" t="s">
        <v>574</v>
      </c>
      <c r="F242">
        <v>86</v>
      </c>
      <c r="G242">
        <v>1974</v>
      </c>
      <c r="H242">
        <v>710</v>
      </c>
      <c r="I242">
        <v>0</v>
      </c>
      <c r="J242">
        <v>0</v>
      </c>
      <c r="K242">
        <v>0</v>
      </c>
    </row>
    <row r="243" spans="1:11" x14ac:dyDescent="0.25">
      <c r="A243">
        <v>18114</v>
      </c>
      <c r="B243" t="s">
        <v>887</v>
      </c>
      <c r="C243" t="s">
        <v>888</v>
      </c>
      <c r="D243" t="s">
        <v>404</v>
      </c>
      <c r="E243" t="s">
        <v>574</v>
      </c>
      <c r="F243">
        <v>86</v>
      </c>
      <c r="G243">
        <v>1977</v>
      </c>
      <c r="H243">
        <v>711</v>
      </c>
      <c r="I243">
        <v>0</v>
      </c>
      <c r="J243">
        <v>0</v>
      </c>
      <c r="K243">
        <v>0</v>
      </c>
    </row>
    <row r="244" spans="1:11" x14ac:dyDescent="0.25">
      <c r="A244">
        <v>98423</v>
      </c>
      <c r="B244" t="s">
        <v>889</v>
      </c>
      <c r="C244" t="s">
        <v>596</v>
      </c>
      <c r="E244" t="s">
        <v>602</v>
      </c>
      <c r="F244">
        <v>27</v>
      </c>
      <c r="G244">
        <v>1982</v>
      </c>
      <c r="H244">
        <v>235</v>
      </c>
      <c r="I244">
        <v>14.563000000000001</v>
      </c>
      <c r="J244">
        <v>451.25400000000002</v>
      </c>
      <c r="K244">
        <v>122</v>
      </c>
    </row>
    <row r="245" spans="1:11" x14ac:dyDescent="0.25">
      <c r="A245">
        <v>17098</v>
      </c>
      <c r="B245" t="s">
        <v>890</v>
      </c>
      <c r="C245" t="s">
        <v>891</v>
      </c>
      <c r="D245" t="s">
        <v>404</v>
      </c>
      <c r="E245" t="s">
        <v>605</v>
      </c>
      <c r="F245">
        <v>16</v>
      </c>
      <c r="G245">
        <v>1979</v>
      </c>
      <c r="H245">
        <v>474</v>
      </c>
      <c r="I245">
        <v>5.125</v>
      </c>
      <c r="J245">
        <v>71.503</v>
      </c>
      <c r="K245">
        <v>0</v>
      </c>
    </row>
    <row r="246" spans="1:11" x14ac:dyDescent="0.25">
      <c r="A246">
        <v>21796</v>
      </c>
      <c r="B246" t="s">
        <v>890</v>
      </c>
      <c r="C246" t="s">
        <v>767</v>
      </c>
      <c r="D246" t="s">
        <v>404</v>
      </c>
      <c r="E246" t="s">
        <v>602</v>
      </c>
      <c r="F246">
        <v>27</v>
      </c>
      <c r="G246">
        <v>1992</v>
      </c>
      <c r="H246">
        <v>576</v>
      </c>
      <c r="I246">
        <v>0.84399999999999997</v>
      </c>
      <c r="J246">
        <v>22.154</v>
      </c>
      <c r="K246">
        <v>0</v>
      </c>
    </row>
    <row r="247" spans="1:11" x14ac:dyDescent="0.25">
      <c r="A247">
        <v>99500</v>
      </c>
      <c r="B247" t="s">
        <v>890</v>
      </c>
      <c r="C247" t="s">
        <v>892</v>
      </c>
      <c r="D247" t="s">
        <v>404</v>
      </c>
      <c r="E247" t="s">
        <v>602</v>
      </c>
      <c r="F247">
        <v>27</v>
      </c>
      <c r="G247">
        <v>1962</v>
      </c>
      <c r="H247">
        <v>577</v>
      </c>
      <c r="I247">
        <v>0.84399999999999997</v>
      </c>
      <c r="J247">
        <v>22.154</v>
      </c>
      <c r="K247">
        <v>0</v>
      </c>
    </row>
    <row r="248" spans="1:11" x14ac:dyDescent="0.25">
      <c r="A248">
        <v>20547</v>
      </c>
      <c r="B248" t="s">
        <v>893</v>
      </c>
      <c r="C248" t="s">
        <v>894</v>
      </c>
      <c r="E248" t="s">
        <v>895</v>
      </c>
      <c r="F248">
        <v>93</v>
      </c>
      <c r="G248">
        <v>1998</v>
      </c>
      <c r="H248">
        <v>712</v>
      </c>
      <c r="I248">
        <v>0</v>
      </c>
      <c r="J248">
        <v>0</v>
      </c>
      <c r="K248">
        <v>0</v>
      </c>
    </row>
    <row r="249" spans="1:11" x14ac:dyDescent="0.25">
      <c r="A249">
        <v>98477</v>
      </c>
      <c r="B249" t="s">
        <v>896</v>
      </c>
      <c r="C249" t="s">
        <v>686</v>
      </c>
      <c r="E249" t="s">
        <v>605</v>
      </c>
      <c r="F249">
        <v>16</v>
      </c>
      <c r="G249">
        <v>1987</v>
      </c>
      <c r="H249">
        <v>297</v>
      </c>
      <c r="I249">
        <v>3.8439999999999999</v>
      </c>
      <c r="J249">
        <v>265.20999999999998</v>
      </c>
      <c r="K249">
        <v>122</v>
      </c>
    </row>
    <row r="250" spans="1:11" x14ac:dyDescent="0.25">
      <c r="A250">
        <v>98422</v>
      </c>
      <c r="B250" t="s">
        <v>896</v>
      </c>
      <c r="C250" t="s">
        <v>688</v>
      </c>
      <c r="E250" t="s">
        <v>605</v>
      </c>
      <c r="F250">
        <v>16</v>
      </c>
      <c r="G250">
        <v>1953</v>
      </c>
      <c r="H250">
        <v>453</v>
      </c>
      <c r="I250">
        <v>5.7190000000000003</v>
      </c>
      <c r="J250">
        <v>84.944000000000003</v>
      </c>
      <c r="K250">
        <v>0</v>
      </c>
    </row>
    <row r="251" spans="1:11" x14ac:dyDescent="0.25">
      <c r="A251">
        <v>98476</v>
      </c>
      <c r="B251" t="s">
        <v>897</v>
      </c>
      <c r="C251" t="s">
        <v>730</v>
      </c>
      <c r="D251" t="s">
        <v>404</v>
      </c>
      <c r="E251" t="s">
        <v>605</v>
      </c>
      <c r="F251">
        <v>16</v>
      </c>
      <c r="G251">
        <v>1957</v>
      </c>
      <c r="H251">
        <v>535</v>
      </c>
      <c r="I251">
        <v>3</v>
      </c>
      <c r="J251">
        <v>41.384999999999998</v>
      </c>
      <c r="K251">
        <v>0</v>
      </c>
    </row>
    <row r="252" spans="1:11" x14ac:dyDescent="0.25">
      <c r="A252">
        <v>11058</v>
      </c>
      <c r="B252" t="s">
        <v>899</v>
      </c>
      <c r="C252" t="s">
        <v>648</v>
      </c>
      <c r="E252" t="s">
        <v>653</v>
      </c>
      <c r="F252">
        <v>21</v>
      </c>
      <c r="G252">
        <v>1960</v>
      </c>
      <c r="H252">
        <v>505</v>
      </c>
      <c r="I252">
        <v>0.89100000000000001</v>
      </c>
      <c r="J252">
        <v>55.131</v>
      </c>
      <c r="K252">
        <v>20</v>
      </c>
    </row>
    <row r="253" spans="1:11" x14ac:dyDescent="0.25">
      <c r="A253">
        <v>14028</v>
      </c>
      <c r="B253" t="s">
        <v>900</v>
      </c>
      <c r="C253" t="s">
        <v>901</v>
      </c>
      <c r="D253" t="s">
        <v>404</v>
      </c>
      <c r="E253" t="s">
        <v>902</v>
      </c>
      <c r="F253">
        <v>77</v>
      </c>
      <c r="G253">
        <v>1958</v>
      </c>
      <c r="H253">
        <v>283</v>
      </c>
      <c r="I253">
        <v>5.3440000000000003</v>
      </c>
      <c r="J253">
        <v>304.11799999999999</v>
      </c>
      <c r="K253">
        <v>99</v>
      </c>
    </row>
    <row r="254" spans="1:11" x14ac:dyDescent="0.25">
      <c r="A254">
        <v>20515</v>
      </c>
      <c r="B254" t="s">
        <v>903</v>
      </c>
      <c r="C254" t="s">
        <v>904</v>
      </c>
      <c r="D254" t="s">
        <v>716</v>
      </c>
      <c r="E254" t="s">
        <v>620</v>
      </c>
      <c r="F254">
        <v>69</v>
      </c>
      <c r="G254">
        <v>2009</v>
      </c>
      <c r="H254">
        <v>477</v>
      </c>
      <c r="I254">
        <v>1.0629999999999999</v>
      </c>
      <c r="J254">
        <v>69.177000000000007</v>
      </c>
      <c r="K254">
        <v>31</v>
      </c>
    </row>
    <row r="255" spans="1:11" x14ac:dyDescent="0.25">
      <c r="A255">
        <v>20514</v>
      </c>
      <c r="B255" t="s">
        <v>903</v>
      </c>
      <c r="C255" t="s">
        <v>905</v>
      </c>
      <c r="E255" t="s">
        <v>620</v>
      </c>
      <c r="F255">
        <v>69</v>
      </c>
      <c r="G255">
        <v>1975</v>
      </c>
      <c r="H255">
        <v>434</v>
      </c>
      <c r="I255">
        <v>1.532</v>
      </c>
      <c r="J255">
        <v>99.619</v>
      </c>
      <c r="K255">
        <v>46</v>
      </c>
    </row>
    <row r="256" spans="1:11" x14ac:dyDescent="0.25">
      <c r="A256">
        <v>13054</v>
      </c>
      <c r="B256" t="s">
        <v>906</v>
      </c>
      <c r="C256" t="s">
        <v>907</v>
      </c>
      <c r="E256" t="s">
        <v>707</v>
      </c>
      <c r="F256">
        <v>15</v>
      </c>
      <c r="G256">
        <v>1981</v>
      </c>
      <c r="H256">
        <v>595</v>
      </c>
      <c r="I256">
        <v>0.75</v>
      </c>
      <c r="J256">
        <v>17.061</v>
      </c>
      <c r="K256">
        <v>0</v>
      </c>
    </row>
    <row r="257" spans="1:11" x14ac:dyDescent="0.25">
      <c r="A257">
        <v>20558</v>
      </c>
      <c r="B257" t="s">
        <v>908</v>
      </c>
      <c r="C257" t="s">
        <v>655</v>
      </c>
      <c r="E257" t="s">
        <v>581</v>
      </c>
      <c r="F257">
        <v>79</v>
      </c>
      <c r="G257">
        <v>1975</v>
      </c>
      <c r="H257">
        <v>713</v>
      </c>
      <c r="I257">
        <v>0</v>
      </c>
      <c r="J257">
        <v>0</v>
      </c>
      <c r="K257">
        <v>0</v>
      </c>
    </row>
    <row r="258" spans="1:11" x14ac:dyDescent="0.25">
      <c r="A258">
        <v>16075</v>
      </c>
      <c r="B258" t="s">
        <v>909</v>
      </c>
      <c r="C258" t="s">
        <v>655</v>
      </c>
      <c r="E258" t="s">
        <v>728</v>
      </c>
      <c r="F258">
        <v>87</v>
      </c>
      <c r="G258">
        <v>1954</v>
      </c>
      <c r="H258">
        <v>128</v>
      </c>
      <c r="I258">
        <v>18.626000000000001</v>
      </c>
      <c r="J258">
        <v>984.79600000000005</v>
      </c>
      <c r="K258">
        <v>314</v>
      </c>
    </row>
    <row r="259" spans="1:11" x14ac:dyDescent="0.25">
      <c r="A259">
        <v>21851</v>
      </c>
      <c r="B259" t="s">
        <v>910</v>
      </c>
      <c r="C259" t="s">
        <v>911</v>
      </c>
      <c r="E259" t="s">
        <v>661</v>
      </c>
      <c r="F259">
        <v>24</v>
      </c>
      <c r="G259">
        <v>1988</v>
      </c>
      <c r="H259">
        <v>714</v>
      </c>
      <c r="I259">
        <v>0</v>
      </c>
      <c r="J259">
        <v>0</v>
      </c>
      <c r="K259">
        <v>0</v>
      </c>
    </row>
    <row r="260" spans="1:11" x14ac:dyDescent="0.25">
      <c r="A260">
        <v>20548</v>
      </c>
      <c r="B260" t="s">
        <v>912</v>
      </c>
      <c r="C260" t="s">
        <v>898</v>
      </c>
      <c r="D260" t="s">
        <v>404</v>
      </c>
      <c r="E260" t="s">
        <v>895</v>
      </c>
      <c r="F260">
        <v>93</v>
      </c>
      <c r="G260">
        <v>1999</v>
      </c>
      <c r="H260">
        <v>715</v>
      </c>
      <c r="I260">
        <v>0</v>
      </c>
      <c r="J260">
        <v>0</v>
      </c>
      <c r="K260">
        <v>0</v>
      </c>
    </row>
    <row r="261" spans="1:11" x14ac:dyDescent="0.25">
      <c r="A261">
        <v>96089</v>
      </c>
      <c r="B261" t="s">
        <v>913</v>
      </c>
      <c r="C261" t="s">
        <v>619</v>
      </c>
      <c r="E261" t="s">
        <v>605</v>
      </c>
      <c r="F261">
        <v>16</v>
      </c>
      <c r="G261">
        <v>1968</v>
      </c>
      <c r="H261">
        <v>388</v>
      </c>
      <c r="I261">
        <v>6</v>
      </c>
      <c r="J261">
        <v>133.30799999999999</v>
      </c>
      <c r="K261">
        <v>0</v>
      </c>
    </row>
    <row r="262" spans="1:11" x14ac:dyDescent="0.25">
      <c r="A262">
        <v>20513</v>
      </c>
      <c r="B262" t="s">
        <v>914</v>
      </c>
      <c r="C262" t="s">
        <v>587</v>
      </c>
      <c r="E262" t="s">
        <v>779</v>
      </c>
      <c r="F262">
        <v>66</v>
      </c>
      <c r="G262">
        <v>1991</v>
      </c>
      <c r="H262">
        <v>351</v>
      </c>
      <c r="I262">
        <v>4.1420000000000003</v>
      </c>
      <c r="J262">
        <v>165.45500000000001</v>
      </c>
      <c r="K262">
        <v>20</v>
      </c>
    </row>
    <row r="263" spans="1:11" x14ac:dyDescent="0.25">
      <c r="A263">
        <v>25002</v>
      </c>
      <c r="B263" t="s">
        <v>915</v>
      </c>
      <c r="C263" t="s">
        <v>819</v>
      </c>
      <c r="D263" t="s">
        <v>404</v>
      </c>
      <c r="E263" t="s">
        <v>745</v>
      </c>
      <c r="F263">
        <v>54</v>
      </c>
      <c r="G263">
        <v>1973</v>
      </c>
      <c r="H263">
        <v>171</v>
      </c>
      <c r="I263">
        <v>7.5949999999999998</v>
      </c>
      <c r="J263">
        <v>728.19899999999996</v>
      </c>
      <c r="K263">
        <v>432</v>
      </c>
    </row>
    <row r="264" spans="1:11" x14ac:dyDescent="0.25">
      <c r="A264">
        <v>19064</v>
      </c>
      <c r="B264" t="s">
        <v>916</v>
      </c>
      <c r="C264" t="s">
        <v>611</v>
      </c>
      <c r="E264" t="s">
        <v>617</v>
      </c>
      <c r="F264">
        <v>94</v>
      </c>
      <c r="G264">
        <v>2001</v>
      </c>
      <c r="H264">
        <v>716</v>
      </c>
      <c r="I264">
        <v>0</v>
      </c>
      <c r="J264">
        <v>0</v>
      </c>
      <c r="K264">
        <v>0</v>
      </c>
    </row>
    <row r="265" spans="1:11" x14ac:dyDescent="0.25">
      <c r="A265">
        <v>24240</v>
      </c>
      <c r="B265" t="s">
        <v>916</v>
      </c>
      <c r="C265" t="s">
        <v>619</v>
      </c>
      <c r="E265" t="s">
        <v>29</v>
      </c>
      <c r="F265">
        <v>17</v>
      </c>
      <c r="G265">
        <v>1976</v>
      </c>
      <c r="H265">
        <v>70</v>
      </c>
      <c r="I265">
        <v>21.75</v>
      </c>
      <c r="J265">
        <v>1434.5740000000001</v>
      </c>
      <c r="K265">
        <v>563</v>
      </c>
    </row>
    <row r="266" spans="1:11" x14ac:dyDescent="0.25">
      <c r="A266">
        <v>20550</v>
      </c>
      <c r="B266" t="s">
        <v>916</v>
      </c>
      <c r="C266" t="s">
        <v>618</v>
      </c>
      <c r="E266" t="s">
        <v>617</v>
      </c>
      <c r="F266">
        <v>94</v>
      </c>
      <c r="G266">
        <v>1968</v>
      </c>
      <c r="H266">
        <v>717</v>
      </c>
      <c r="I266">
        <v>0</v>
      </c>
      <c r="J266">
        <v>0</v>
      </c>
      <c r="K266">
        <v>0</v>
      </c>
    </row>
    <row r="267" spans="1:11" x14ac:dyDescent="0.25">
      <c r="A267">
        <v>98373</v>
      </c>
      <c r="B267" t="s">
        <v>917</v>
      </c>
      <c r="C267" t="s">
        <v>919</v>
      </c>
      <c r="D267" t="s">
        <v>404</v>
      </c>
      <c r="E267" t="s">
        <v>661</v>
      </c>
      <c r="F267">
        <v>24</v>
      </c>
      <c r="G267">
        <v>1985</v>
      </c>
      <c r="H267">
        <v>163</v>
      </c>
      <c r="I267">
        <v>12.75</v>
      </c>
      <c r="J267">
        <v>769.48699999999997</v>
      </c>
      <c r="K267">
        <v>276</v>
      </c>
    </row>
    <row r="268" spans="1:11" x14ac:dyDescent="0.25">
      <c r="A268">
        <v>28038</v>
      </c>
      <c r="B268" t="s">
        <v>920</v>
      </c>
      <c r="C268" t="s">
        <v>604</v>
      </c>
      <c r="D268" t="s">
        <v>404</v>
      </c>
      <c r="E268" t="s">
        <v>31</v>
      </c>
      <c r="F268">
        <v>19</v>
      </c>
      <c r="G268">
        <v>1954</v>
      </c>
      <c r="H268">
        <v>417</v>
      </c>
      <c r="I268">
        <v>3.5</v>
      </c>
      <c r="J268">
        <v>114.206</v>
      </c>
      <c r="K268">
        <v>0</v>
      </c>
    </row>
    <row r="269" spans="1:11" x14ac:dyDescent="0.25">
      <c r="A269">
        <v>25085</v>
      </c>
      <c r="B269" t="s">
        <v>921</v>
      </c>
      <c r="C269" t="s">
        <v>922</v>
      </c>
      <c r="E269" t="s">
        <v>598</v>
      </c>
      <c r="F269">
        <v>29</v>
      </c>
      <c r="G269">
        <v>1961</v>
      </c>
      <c r="H269">
        <v>719</v>
      </c>
      <c r="I269">
        <v>0</v>
      </c>
      <c r="J269">
        <v>0</v>
      </c>
      <c r="K269">
        <v>0</v>
      </c>
    </row>
    <row r="270" spans="1:11" x14ac:dyDescent="0.25">
      <c r="A270">
        <v>14063</v>
      </c>
      <c r="B270" t="s">
        <v>921</v>
      </c>
      <c r="C270" t="s">
        <v>723</v>
      </c>
      <c r="E270" t="s">
        <v>605</v>
      </c>
      <c r="F270">
        <v>16</v>
      </c>
      <c r="G270">
        <v>1983</v>
      </c>
      <c r="H270">
        <v>718</v>
      </c>
      <c r="I270">
        <v>0</v>
      </c>
      <c r="J270">
        <v>0</v>
      </c>
      <c r="K270">
        <v>0</v>
      </c>
    </row>
    <row r="271" spans="1:11" x14ac:dyDescent="0.25">
      <c r="A271">
        <v>20542</v>
      </c>
      <c r="B271" t="s">
        <v>923</v>
      </c>
      <c r="C271" t="s">
        <v>596</v>
      </c>
      <c r="E271" t="s">
        <v>895</v>
      </c>
      <c r="F271">
        <v>93</v>
      </c>
      <c r="G271">
        <v>1956</v>
      </c>
      <c r="H271">
        <v>289</v>
      </c>
      <c r="I271">
        <v>6.4850000000000003</v>
      </c>
      <c r="J271">
        <v>282.38600000000002</v>
      </c>
      <c r="K271">
        <v>54</v>
      </c>
    </row>
    <row r="272" spans="1:11" x14ac:dyDescent="0.25">
      <c r="A272">
        <v>20566</v>
      </c>
      <c r="B272" t="s">
        <v>924</v>
      </c>
      <c r="C272" t="s">
        <v>648</v>
      </c>
      <c r="E272" t="s">
        <v>634</v>
      </c>
      <c r="F272">
        <v>2</v>
      </c>
      <c r="G272">
        <v>1981</v>
      </c>
      <c r="H272">
        <v>361</v>
      </c>
      <c r="I272">
        <v>3</v>
      </c>
      <c r="J272">
        <v>153.31100000000001</v>
      </c>
      <c r="K272">
        <v>47</v>
      </c>
    </row>
    <row r="273" spans="1:11" x14ac:dyDescent="0.25">
      <c r="A273">
        <v>13049</v>
      </c>
      <c r="B273" t="s">
        <v>924</v>
      </c>
      <c r="C273" t="s">
        <v>655</v>
      </c>
      <c r="E273" t="s">
        <v>634</v>
      </c>
      <c r="F273">
        <v>2</v>
      </c>
      <c r="G273">
        <v>1955</v>
      </c>
      <c r="H273">
        <v>720</v>
      </c>
      <c r="I273">
        <v>0</v>
      </c>
      <c r="J273">
        <v>0</v>
      </c>
      <c r="K273">
        <v>0</v>
      </c>
    </row>
    <row r="274" spans="1:11" x14ac:dyDescent="0.25">
      <c r="A274">
        <v>16077</v>
      </c>
      <c r="B274" t="s">
        <v>925</v>
      </c>
      <c r="C274" t="s">
        <v>619</v>
      </c>
      <c r="E274" t="s">
        <v>728</v>
      </c>
      <c r="F274">
        <v>87</v>
      </c>
      <c r="G274">
        <v>1953</v>
      </c>
      <c r="H274">
        <v>81</v>
      </c>
      <c r="I274">
        <v>20.75</v>
      </c>
      <c r="J274">
        <v>1346.098</v>
      </c>
      <c r="K274">
        <v>621</v>
      </c>
    </row>
    <row r="275" spans="1:11" x14ac:dyDescent="0.25">
      <c r="A275">
        <v>10108</v>
      </c>
      <c r="B275" t="s">
        <v>927</v>
      </c>
      <c r="C275" t="s">
        <v>715</v>
      </c>
      <c r="D275" t="s">
        <v>404</v>
      </c>
      <c r="E275" t="s">
        <v>583</v>
      </c>
      <c r="F275">
        <v>70</v>
      </c>
      <c r="G275">
        <v>1935</v>
      </c>
      <c r="H275">
        <v>721</v>
      </c>
      <c r="I275">
        <v>0</v>
      </c>
      <c r="J275">
        <v>0</v>
      </c>
      <c r="K275">
        <v>0</v>
      </c>
    </row>
    <row r="276" spans="1:11" x14ac:dyDescent="0.25">
      <c r="A276">
        <v>18141</v>
      </c>
      <c r="B276" t="s">
        <v>928</v>
      </c>
      <c r="C276" t="s">
        <v>922</v>
      </c>
      <c r="E276" t="s">
        <v>750</v>
      </c>
      <c r="F276">
        <v>91</v>
      </c>
      <c r="G276">
        <v>1963</v>
      </c>
      <c r="H276">
        <v>111</v>
      </c>
      <c r="I276">
        <v>19.283000000000001</v>
      </c>
      <c r="J276">
        <v>1076.021</v>
      </c>
      <c r="K276">
        <v>392</v>
      </c>
    </row>
    <row r="277" spans="1:11" x14ac:dyDescent="0.25">
      <c r="A277">
        <v>18142</v>
      </c>
      <c r="B277" t="s">
        <v>929</v>
      </c>
      <c r="C277" t="s">
        <v>930</v>
      </c>
      <c r="D277" t="s">
        <v>404</v>
      </c>
      <c r="E277" t="s">
        <v>750</v>
      </c>
      <c r="F277">
        <v>91</v>
      </c>
      <c r="G277">
        <v>1973</v>
      </c>
      <c r="H277">
        <v>124</v>
      </c>
      <c r="I277">
        <v>16.908000000000001</v>
      </c>
      <c r="J277">
        <v>1003.329</v>
      </c>
      <c r="K277">
        <v>392</v>
      </c>
    </row>
    <row r="278" spans="1:11" x14ac:dyDescent="0.25">
      <c r="A278">
        <v>15060</v>
      </c>
      <c r="B278" t="s">
        <v>933</v>
      </c>
      <c r="C278" t="s">
        <v>582</v>
      </c>
      <c r="E278" t="s">
        <v>694</v>
      </c>
      <c r="F278">
        <v>92</v>
      </c>
      <c r="G278">
        <v>1955</v>
      </c>
      <c r="H278">
        <v>80</v>
      </c>
      <c r="I278">
        <v>26.187999999999999</v>
      </c>
      <c r="J278">
        <v>1353.662</v>
      </c>
      <c r="K278">
        <v>486</v>
      </c>
    </row>
    <row r="279" spans="1:11" x14ac:dyDescent="0.25">
      <c r="A279">
        <v>12035</v>
      </c>
      <c r="B279" t="s">
        <v>934</v>
      </c>
      <c r="C279" t="s">
        <v>665</v>
      </c>
      <c r="D279" t="s">
        <v>404</v>
      </c>
      <c r="E279" t="s">
        <v>644</v>
      </c>
      <c r="F279">
        <v>73</v>
      </c>
      <c r="G279">
        <v>1945</v>
      </c>
      <c r="H279">
        <v>722</v>
      </c>
      <c r="I279">
        <v>0</v>
      </c>
      <c r="J279">
        <v>0</v>
      </c>
      <c r="K279">
        <v>0</v>
      </c>
    </row>
    <row r="280" spans="1:11" x14ac:dyDescent="0.25">
      <c r="A280">
        <v>28051</v>
      </c>
      <c r="B280" t="s">
        <v>935</v>
      </c>
      <c r="C280" t="s">
        <v>834</v>
      </c>
      <c r="E280" t="s">
        <v>31</v>
      </c>
      <c r="F280">
        <v>19</v>
      </c>
      <c r="G280">
        <v>1963</v>
      </c>
      <c r="H280">
        <v>61</v>
      </c>
      <c r="I280">
        <v>26.751000000000001</v>
      </c>
      <c r="J280">
        <v>1520.6030000000001</v>
      </c>
      <c r="K280">
        <v>602</v>
      </c>
    </row>
    <row r="281" spans="1:11" x14ac:dyDescent="0.25">
      <c r="A281">
        <v>25003</v>
      </c>
      <c r="B281" t="s">
        <v>936</v>
      </c>
      <c r="C281" t="s">
        <v>937</v>
      </c>
      <c r="D281" t="s">
        <v>404</v>
      </c>
      <c r="E281" t="s">
        <v>745</v>
      </c>
      <c r="F281">
        <v>54</v>
      </c>
      <c r="G281">
        <v>1973</v>
      </c>
      <c r="H281">
        <v>19</v>
      </c>
      <c r="I281">
        <v>32.938000000000002</v>
      </c>
      <c r="J281">
        <v>2257.4780000000001</v>
      </c>
      <c r="K281">
        <v>987</v>
      </c>
    </row>
    <row r="282" spans="1:11" x14ac:dyDescent="0.25">
      <c r="A282">
        <v>17028</v>
      </c>
      <c r="B282" t="s">
        <v>938</v>
      </c>
      <c r="C282" t="s">
        <v>701</v>
      </c>
      <c r="E282" t="s">
        <v>602</v>
      </c>
      <c r="F282">
        <v>27</v>
      </c>
      <c r="G282">
        <v>1974</v>
      </c>
      <c r="H282">
        <v>594</v>
      </c>
      <c r="I282">
        <v>0.84399999999999997</v>
      </c>
      <c r="J282">
        <v>18.497</v>
      </c>
      <c r="K282">
        <v>0</v>
      </c>
    </row>
    <row r="283" spans="1:11" x14ac:dyDescent="0.25">
      <c r="A283">
        <v>17076</v>
      </c>
      <c r="B283" t="s">
        <v>939</v>
      </c>
      <c r="C283" t="s">
        <v>940</v>
      </c>
      <c r="D283" t="s">
        <v>716</v>
      </c>
      <c r="E283" t="s">
        <v>602</v>
      </c>
      <c r="F283">
        <v>27</v>
      </c>
      <c r="G283">
        <v>2009</v>
      </c>
      <c r="H283">
        <v>616</v>
      </c>
      <c r="I283">
        <v>0.125</v>
      </c>
      <c r="J283">
        <v>2.528</v>
      </c>
      <c r="K283">
        <v>0</v>
      </c>
    </row>
    <row r="284" spans="1:11" x14ac:dyDescent="0.25">
      <c r="A284">
        <v>13065</v>
      </c>
      <c r="B284" t="s">
        <v>941</v>
      </c>
      <c r="C284" t="s">
        <v>669</v>
      </c>
      <c r="E284" t="s">
        <v>544</v>
      </c>
      <c r="F284">
        <v>67</v>
      </c>
      <c r="G284">
        <v>1961</v>
      </c>
      <c r="H284">
        <v>723</v>
      </c>
      <c r="I284">
        <v>0</v>
      </c>
      <c r="J284">
        <v>0</v>
      </c>
      <c r="K284">
        <v>0</v>
      </c>
    </row>
    <row r="285" spans="1:11" x14ac:dyDescent="0.25">
      <c r="A285">
        <v>10079</v>
      </c>
      <c r="B285" t="s">
        <v>942</v>
      </c>
      <c r="C285" t="s">
        <v>943</v>
      </c>
      <c r="E285" t="s">
        <v>620</v>
      </c>
      <c r="F285">
        <v>69</v>
      </c>
      <c r="G285">
        <v>1951</v>
      </c>
      <c r="H285">
        <v>571</v>
      </c>
      <c r="I285">
        <v>1.125</v>
      </c>
      <c r="J285">
        <v>22.568999999999999</v>
      </c>
      <c r="K285">
        <v>0</v>
      </c>
    </row>
    <row r="286" spans="1:11" x14ac:dyDescent="0.25">
      <c r="A286">
        <v>15044</v>
      </c>
      <c r="B286" t="s">
        <v>944</v>
      </c>
      <c r="C286" t="s">
        <v>945</v>
      </c>
      <c r="D286" t="s">
        <v>404</v>
      </c>
      <c r="E286" t="s">
        <v>583</v>
      </c>
      <c r="F286">
        <v>70</v>
      </c>
      <c r="G286">
        <v>1946</v>
      </c>
      <c r="H286">
        <v>724</v>
      </c>
      <c r="I286">
        <v>0</v>
      </c>
      <c r="J286">
        <v>0</v>
      </c>
      <c r="K286">
        <v>0</v>
      </c>
    </row>
    <row r="287" spans="1:11" x14ac:dyDescent="0.25">
      <c r="A287">
        <v>96109</v>
      </c>
      <c r="B287" t="s">
        <v>946</v>
      </c>
      <c r="C287" t="s">
        <v>663</v>
      </c>
      <c r="E287" t="s">
        <v>537</v>
      </c>
      <c r="F287">
        <v>10</v>
      </c>
      <c r="G287">
        <v>1959</v>
      </c>
      <c r="H287">
        <v>609</v>
      </c>
      <c r="I287">
        <v>0.875</v>
      </c>
      <c r="J287">
        <v>12.071</v>
      </c>
      <c r="K287">
        <v>0</v>
      </c>
    </row>
    <row r="288" spans="1:11" x14ac:dyDescent="0.25">
      <c r="A288">
        <v>22982</v>
      </c>
      <c r="B288" t="s">
        <v>947</v>
      </c>
      <c r="C288" t="s">
        <v>948</v>
      </c>
      <c r="E288" t="s">
        <v>602</v>
      </c>
      <c r="F288">
        <v>27</v>
      </c>
      <c r="G288">
        <v>1964</v>
      </c>
      <c r="H288">
        <v>725</v>
      </c>
      <c r="I288">
        <v>0</v>
      </c>
      <c r="J288">
        <v>0</v>
      </c>
      <c r="K288">
        <v>0</v>
      </c>
    </row>
    <row r="289" spans="1:11" x14ac:dyDescent="0.25">
      <c r="A289">
        <v>99559</v>
      </c>
      <c r="B289" t="s">
        <v>947</v>
      </c>
      <c r="C289" t="s">
        <v>648</v>
      </c>
      <c r="E289" t="s">
        <v>605</v>
      </c>
      <c r="F289">
        <v>16</v>
      </c>
      <c r="G289">
        <v>1988</v>
      </c>
      <c r="H289">
        <v>726</v>
      </c>
      <c r="I289">
        <v>0</v>
      </c>
      <c r="J289">
        <v>0</v>
      </c>
      <c r="K289">
        <v>0</v>
      </c>
    </row>
    <row r="290" spans="1:11" x14ac:dyDescent="0.25">
      <c r="A290">
        <v>21031</v>
      </c>
      <c r="B290" t="s">
        <v>1717</v>
      </c>
      <c r="C290" t="s">
        <v>1245</v>
      </c>
      <c r="D290" t="s">
        <v>404</v>
      </c>
      <c r="E290" t="s">
        <v>728</v>
      </c>
      <c r="F290">
        <v>87</v>
      </c>
      <c r="G290">
        <v>1952</v>
      </c>
      <c r="H290">
        <v>491</v>
      </c>
      <c r="I290">
        <v>0.68799999999999994</v>
      </c>
      <c r="J290">
        <v>63.835000000000001</v>
      </c>
      <c r="K290">
        <v>35</v>
      </c>
    </row>
    <row r="291" spans="1:11" x14ac:dyDescent="0.25">
      <c r="A291">
        <v>23100</v>
      </c>
      <c r="B291" t="s">
        <v>949</v>
      </c>
      <c r="C291" t="s">
        <v>582</v>
      </c>
      <c r="E291" t="s">
        <v>860</v>
      </c>
      <c r="F291">
        <v>45</v>
      </c>
      <c r="G291">
        <v>1960</v>
      </c>
      <c r="H291">
        <v>727</v>
      </c>
      <c r="I291">
        <v>0</v>
      </c>
      <c r="J291">
        <v>0</v>
      </c>
      <c r="K291">
        <v>0</v>
      </c>
    </row>
    <row r="292" spans="1:11" x14ac:dyDescent="0.25">
      <c r="A292">
        <v>16023</v>
      </c>
      <c r="B292" t="s">
        <v>950</v>
      </c>
      <c r="C292" t="s">
        <v>951</v>
      </c>
      <c r="E292" t="s">
        <v>602</v>
      </c>
      <c r="F292">
        <v>27</v>
      </c>
      <c r="G292">
        <v>1966</v>
      </c>
      <c r="H292">
        <v>419</v>
      </c>
      <c r="I292">
        <v>1.75</v>
      </c>
      <c r="J292">
        <v>113.40300000000001</v>
      </c>
      <c r="K292">
        <v>47</v>
      </c>
    </row>
    <row r="293" spans="1:11" x14ac:dyDescent="0.25">
      <c r="A293">
        <v>15085</v>
      </c>
      <c r="B293" t="s">
        <v>952</v>
      </c>
      <c r="C293" t="s">
        <v>680</v>
      </c>
      <c r="E293" t="s">
        <v>634</v>
      </c>
      <c r="F293">
        <v>2</v>
      </c>
      <c r="G293">
        <v>1996</v>
      </c>
      <c r="H293">
        <v>728</v>
      </c>
      <c r="I293">
        <v>0</v>
      </c>
      <c r="J293">
        <v>0</v>
      </c>
      <c r="K293">
        <v>0</v>
      </c>
    </row>
    <row r="294" spans="1:11" x14ac:dyDescent="0.25">
      <c r="A294">
        <v>12059</v>
      </c>
      <c r="B294" t="s">
        <v>953</v>
      </c>
      <c r="C294" t="s">
        <v>954</v>
      </c>
      <c r="D294" t="s">
        <v>404</v>
      </c>
      <c r="E294" t="s">
        <v>520</v>
      </c>
      <c r="F294">
        <v>64</v>
      </c>
      <c r="G294">
        <v>1978</v>
      </c>
      <c r="H294">
        <v>729</v>
      </c>
      <c r="I294">
        <v>0</v>
      </c>
      <c r="J294">
        <v>0</v>
      </c>
      <c r="K294">
        <v>0</v>
      </c>
    </row>
    <row r="295" spans="1:11" x14ac:dyDescent="0.25">
      <c r="A295">
        <v>10110</v>
      </c>
      <c r="B295" t="s">
        <v>955</v>
      </c>
      <c r="C295" t="s">
        <v>614</v>
      </c>
      <c r="D295" t="s">
        <v>404</v>
      </c>
      <c r="E295" t="s">
        <v>583</v>
      </c>
      <c r="F295">
        <v>70</v>
      </c>
      <c r="G295">
        <v>1925</v>
      </c>
      <c r="H295">
        <v>730</v>
      </c>
      <c r="I295">
        <v>0</v>
      </c>
      <c r="J295">
        <v>0</v>
      </c>
      <c r="K295">
        <v>0</v>
      </c>
    </row>
    <row r="296" spans="1:11" x14ac:dyDescent="0.25">
      <c r="A296">
        <v>21934</v>
      </c>
      <c r="B296" t="s">
        <v>956</v>
      </c>
      <c r="C296" t="s">
        <v>648</v>
      </c>
      <c r="E296" t="s">
        <v>605</v>
      </c>
      <c r="F296">
        <v>16</v>
      </c>
      <c r="G296">
        <v>1970</v>
      </c>
      <c r="H296">
        <v>389</v>
      </c>
      <c r="I296">
        <v>6</v>
      </c>
      <c r="J296">
        <v>133.30799999999999</v>
      </c>
      <c r="K296">
        <v>0</v>
      </c>
    </row>
    <row r="297" spans="1:11" x14ac:dyDescent="0.25">
      <c r="A297">
        <v>15051</v>
      </c>
      <c r="B297" t="s">
        <v>957</v>
      </c>
      <c r="C297" t="s">
        <v>643</v>
      </c>
      <c r="E297" t="s">
        <v>47</v>
      </c>
      <c r="F297">
        <v>33</v>
      </c>
      <c r="G297">
        <v>1953</v>
      </c>
      <c r="H297">
        <v>178</v>
      </c>
      <c r="I297">
        <v>12.188000000000001</v>
      </c>
      <c r="J297">
        <v>687.40300000000002</v>
      </c>
      <c r="K297">
        <v>291</v>
      </c>
    </row>
    <row r="298" spans="1:11" x14ac:dyDescent="0.25">
      <c r="A298">
        <v>21003</v>
      </c>
      <c r="B298" t="s">
        <v>1718</v>
      </c>
      <c r="C298" t="s">
        <v>629</v>
      </c>
      <c r="E298" t="s">
        <v>605</v>
      </c>
      <c r="F298">
        <v>16</v>
      </c>
      <c r="G298">
        <v>1993</v>
      </c>
      <c r="H298">
        <v>731</v>
      </c>
      <c r="I298">
        <v>0</v>
      </c>
      <c r="J298">
        <v>0</v>
      </c>
      <c r="K298">
        <v>0</v>
      </c>
    </row>
    <row r="299" spans="1:11" x14ac:dyDescent="0.25">
      <c r="A299">
        <v>18058</v>
      </c>
      <c r="B299" t="s">
        <v>958</v>
      </c>
      <c r="C299" t="s">
        <v>680</v>
      </c>
      <c r="E299" t="s">
        <v>658</v>
      </c>
      <c r="F299">
        <v>78</v>
      </c>
      <c r="G299">
        <v>1984</v>
      </c>
      <c r="H299">
        <v>324</v>
      </c>
      <c r="I299">
        <v>1.5309999999999999</v>
      </c>
      <c r="J299">
        <v>200.76900000000001</v>
      </c>
      <c r="K299">
        <v>138</v>
      </c>
    </row>
    <row r="300" spans="1:11" x14ac:dyDescent="0.25">
      <c r="A300">
        <v>27045</v>
      </c>
      <c r="B300" t="s">
        <v>959</v>
      </c>
      <c r="C300" t="s">
        <v>655</v>
      </c>
      <c r="E300" t="s">
        <v>445</v>
      </c>
      <c r="F300">
        <v>43</v>
      </c>
      <c r="G300">
        <v>1980</v>
      </c>
      <c r="H300">
        <v>732</v>
      </c>
      <c r="I300">
        <v>0</v>
      </c>
      <c r="J300">
        <v>0</v>
      </c>
      <c r="K300">
        <v>0</v>
      </c>
    </row>
    <row r="301" spans="1:11" x14ac:dyDescent="0.25">
      <c r="A301">
        <v>21777</v>
      </c>
      <c r="B301" t="s">
        <v>959</v>
      </c>
      <c r="C301" t="s">
        <v>663</v>
      </c>
      <c r="E301" t="s">
        <v>29</v>
      </c>
      <c r="F301">
        <v>17</v>
      </c>
      <c r="G301">
        <v>1975</v>
      </c>
      <c r="H301">
        <v>439</v>
      </c>
      <c r="I301">
        <v>1.25</v>
      </c>
      <c r="J301">
        <v>97.44</v>
      </c>
      <c r="K301">
        <v>47</v>
      </c>
    </row>
    <row r="302" spans="1:11" x14ac:dyDescent="0.25">
      <c r="A302">
        <v>23055</v>
      </c>
      <c r="B302" t="s">
        <v>960</v>
      </c>
      <c r="C302" t="s">
        <v>767</v>
      </c>
      <c r="D302" t="s">
        <v>404</v>
      </c>
      <c r="E302" t="s">
        <v>445</v>
      </c>
      <c r="F302">
        <v>43</v>
      </c>
      <c r="G302">
        <v>1977</v>
      </c>
      <c r="H302">
        <v>321</v>
      </c>
      <c r="I302">
        <v>2.516</v>
      </c>
      <c r="J302">
        <v>206.20699999999999</v>
      </c>
      <c r="K302">
        <v>106</v>
      </c>
    </row>
    <row r="303" spans="1:11" x14ac:dyDescent="0.25">
      <c r="A303">
        <v>24221</v>
      </c>
      <c r="B303" t="s">
        <v>961</v>
      </c>
      <c r="C303" t="s">
        <v>691</v>
      </c>
      <c r="D303" t="s">
        <v>404</v>
      </c>
      <c r="E303" t="s">
        <v>597</v>
      </c>
      <c r="F303">
        <v>51</v>
      </c>
      <c r="G303">
        <v>1969</v>
      </c>
      <c r="H303">
        <v>733</v>
      </c>
      <c r="I303">
        <v>0</v>
      </c>
      <c r="J303">
        <v>0</v>
      </c>
      <c r="K303">
        <v>0</v>
      </c>
    </row>
    <row r="304" spans="1:11" x14ac:dyDescent="0.25">
      <c r="A304">
        <v>21054</v>
      </c>
      <c r="B304" t="s">
        <v>1719</v>
      </c>
      <c r="C304" t="s">
        <v>1200</v>
      </c>
      <c r="D304" t="s">
        <v>716</v>
      </c>
      <c r="E304" t="s">
        <v>617</v>
      </c>
      <c r="F304">
        <v>94</v>
      </c>
      <c r="G304">
        <v>2004</v>
      </c>
      <c r="H304">
        <v>734</v>
      </c>
      <c r="I304">
        <v>0</v>
      </c>
      <c r="J304">
        <v>0</v>
      </c>
      <c r="K304">
        <v>0</v>
      </c>
    </row>
    <row r="305" spans="1:11" x14ac:dyDescent="0.25">
      <c r="A305">
        <v>26061</v>
      </c>
      <c r="B305" t="s">
        <v>962</v>
      </c>
      <c r="C305" t="s">
        <v>655</v>
      </c>
      <c r="E305" t="s">
        <v>602</v>
      </c>
      <c r="F305">
        <v>27</v>
      </c>
      <c r="G305">
        <v>1957</v>
      </c>
      <c r="H305">
        <v>320</v>
      </c>
      <c r="I305">
        <v>8.7189999999999994</v>
      </c>
      <c r="J305">
        <v>207.90899999999999</v>
      </c>
      <c r="K305">
        <v>0</v>
      </c>
    </row>
    <row r="306" spans="1:11" x14ac:dyDescent="0.25">
      <c r="A306">
        <v>18112</v>
      </c>
      <c r="B306" t="s">
        <v>963</v>
      </c>
      <c r="C306" t="s">
        <v>648</v>
      </c>
      <c r="E306" t="s">
        <v>574</v>
      </c>
      <c r="F306">
        <v>86</v>
      </c>
      <c r="G306">
        <v>1990</v>
      </c>
      <c r="H306">
        <v>413</v>
      </c>
      <c r="I306">
        <v>3</v>
      </c>
      <c r="J306">
        <v>119.145</v>
      </c>
      <c r="K306">
        <v>0</v>
      </c>
    </row>
    <row r="307" spans="1:11" x14ac:dyDescent="0.25">
      <c r="A307">
        <v>16064</v>
      </c>
      <c r="B307" t="s">
        <v>964</v>
      </c>
      <c r="C307" t="s">
        <v>704</v>
      </c>
      <c r="E307" t="s">
        <v>965</v>
      </c>
      <c r="F307">
        <v>83</v>
      </c>
      <c r="G307">
        <v>1972</v>
      </c>
      <c r="H307">
        <v>274</v>
      </c>
      <c r="I307">
        <v>5.6879999999999997</v>
      </c>
      <c r="J307">
        <v>336.66199999999998</v>
      </c>
      <c r="K307">
        <v>110</v>
      </c>
    </row>
    <row r="308" spans="1:11" x14ac:dyDescent="0.25">
      <c r="A308">
        <v>16065</v>
      </c>
      <c r="B308" t="s">
        <v>964</v>
      </c>
      <c r="C308" t="s">
        <v>723</v>
      </c>
      <c r="E308" t="s">
        <v>965</v>
      </c>
      <c r="F308">
        <v>83</v>
      </c>
      <c r="G308">
        <v>1977</v>
      </c>
      <c r="H308">
        <v>735</v>
      </c>
      <c r="I308">
        <v>0</v>
      </c>
      <c r="J308">
        <v>0</v>
      </c>
      <c r="K308">
        <v>0</v>
      </c>
    </row>
    <row r="309" spans="1:11" x14ac:dyDescent="0.25">
      <c r="A309">
        <v>10111</v>
      </c>
      <c r="B309" t="s">
        <v>966</v>
      </c>
      <c r="C309" t="s">
        <v>632</v>
      </c>
      <c r="D309" t="s">
        <v>404</v>
      </c>
      <c r="E309" t="s">
        <v>583</v>
      </c>
      <c r="F309">
        <v>70</v>
      </c>
      <c r="G309">
        <v>1944</v>
      </c>
      <c r="H309">
        <v>736</v>
      </c>
      <c r="I309">
        <v>0</v>
      </c>
      <c r="J309">
        <v>0</v>
      </c>
      <c r="K309">
        <v>0</v>
      </c>
    </row>
    <row r="310" spans="1:11" x14ac:dyDescent="0.25">
      <c r="A310">
        <v>29053</v>
      </c>
      <c r="B310" t="s">
        <v>967</v>
      </c>
      <c r="C310" t="s">
        <v>618</v>
      </c>
      <c r="E310" t="s">
        <v>520</v>
      </c>
      <c r="F310">
        <v>64</v>
      </c>
      <c r="G310">
        <v>1975</v>
      </c>
      <c r="H310">
        <v>737</v>
      </c>
      <c r="I310">
        <v>0</v>
      </c>
      <c r="J310">
        <v>0</v>
      </c>
      <c r="K310">
        <v>0</v>
      </c>
    </row>
    <row r="311" spans="1:11" x14ac:dyDescent="0.25">
      <c r="A311">
        <v>10138</v>
      </c>
      <c r="B311" t="s">
        <v>968</v>
      </c>
      <c r="C311" t="s">
        <v>969</v>
      </c>
      <c r="E311" t="s">
        <v>653</v>
      </c>
      <c r="F311">
        <v>21</v>
      </c>
      <c r="G311">
        <v>2003</v>
      </c>
      <c r="H311">
        <v>73</v>
      </c>
      <c r="I311">
        <v>25.617000000000001</v>
      </c>
      <c r="J311">
        <v>1420.3430000000001</v>
      </c>
      <c r="K311">
        <v>541</v>
      </c>
    </row>
    <row r="312" spans="1:11" x14ac:dyDescent="0.25">
      <c r="A312">
        <v>98465</v>
      </c>
      <c r="B312" t="s">
        <v>968</v>
      </c>
      <c r="C312" t="s">
        <v>970</v>
      </c>
      <c r="E312" t="s">
        <v>653</v>
      </c>
      <c r="F312">
        <v>21</v>
      </c>
      <c r="G312">
        <v>1975</v>
      </c>
      <c r="H312">
        <v>738</v>
      </c>
      <c r="I312">
        <v>0</v>
      </c>
      <c r="J312">
        <v>0</v>
      </c>
      <c r="K312">
        <v>0</v>
      </c>
    </row>
    <row r="313" spans="1:11" x14ac:dyDescent="0.25">
      <c r="A313">
        <v>24315</v>
      </c>
      <c r="B313" t="s">
        <v>971</v>
      </c>
      <c r="C313" t="s">
        <v>972</v>
      </c>
      <c r="D313" t="s">
        <v>404</v>
      </c>
      <c r="E313" t="s">
        <v>653</v>
      </c>
      <c r="F313">
        <v>21</v>
      </c>
      <c r="G313">
        <v>1995</v>
      </c>
      <c r="H313">
        <v>741</v>
      </c>
      <c r="I313">
        <v>0</v>
      </c>
      <c r="J313">
        <v>0</v>
      </c>
      <c r="K313">
        <v>0</v>
      </c>
    </row>
    <row r="314" spans="1:11" x14ac:dyDescent="0.25">
      <c r="A314">
        <v>20676</v>
      </c>
      <c r="B314" t="s">
        <v>971</v>
      </c>
      <c r="C314" t="s">
        <v>973</v>
      </c>
      <c r="D314" t="s">
        <v>404</v>
      </c>
      <c r="E314" t="s">
        <v>653</v>
      </c>
      <c r="F314">
        <v>21</v>
      </c>
      <c r="G314">
        <v>1973</v>
      </c>
      <c r="H314">
        <v>116</v>
      </c>
      <c r="I314">
        <v>15.968999999999999</v>
      </c>
      <c r="J314">
        <v>1052.7919999999999</v>
      </c>
      <c r="K314">
        <v>497</v>
      </c>
    </row>
    <row r="315" spans="1:11" x14ac:dyDescent="0.25">
      <c r="A315">
        <v>18059</v>
      </c>
      <c r="B315" t="s">
        <v>971</v>
      </c>
      <c r="C315" t="s">
        <v>1515</v>
      </c>
      <c r="D315" t="s">
        <v>404</v>
      </c>
      <c r="E315" t="s">
        <v>658</v>
      </c>
      <c r="F315">
        <v>78</v>
      </c>
      <c r="G315">
        <v>1986</v>
      </c>
      <c r="H315">
        <v>739</v>
      </c>
      <c r="I315">
        <v>0</v>
      </c>
      <c r="J315">
        <v>0</v>
      </c>
      <c r="K315">
        <v>0</v>
      </c>
    </row>
    <row r="316" spans="1:11" x14ac:dyDescent="0.25">
      <c r="A316">
        <v>21020</v>
      </c>
      <c r="B316" t="s">
        <v>971</v>
      </c>
      <c r="C316" t="s">
        <v>604</v>
      </c>
      <c r="D316" t="s">
        <v>404</v>
      </c>
      <c r="E316" t="s">
        <v>803</v>
      </c>
      <c r="F316">
        <v>74</v>
      </c>
      <c r="G316">
        <v>1967</v>
      </c>
      <c r="H316">
        <v>740</v>
      </c>
      <c r="I316">
        <v>0</v>
      </c>
      <c r="J316">
        <v>0</v>
      </c>
      <c r="K316">
        <v>0</v>
      </c>
    </row>
    <row r="317" spans="1:11" x14ac:dyDescent="0.25">
      <c r="A317">
        <v>15082</v>
      </c>
      <c r="B317" t="s">
        <v>974</v>
      </c>
      <c r="C317" t="s">
        <v>778</v>
      </c>
      <c r="E317" t="s">
        <v>634</v>
      </c>
      <c r="F317">
        <v>2</v>
      </c>
      <c r="G317">
        <v>1956</v>
      </c>
      <c r="H317">
        <v>448</v>
      </c>
      <c r="I317">
        <v>4.3440000000000003</v>
      </c>
      <c r="J317">
        <v>90.897999999999996</v>
      </c>
      <c r="K317">
        <v>0</v>
      </c>
    </row>
    <row r="318" spans="1:11" x14ac:dyDescent="0.25">
      <c r="A318">
        <v>14037</v>
      </c>
      <c r="B318" t="s">
        <v>975</v>
      </c>
      <c r="C318" t="s">
        <v>834</v>
      </c>
      <c r="E318" t="s">
        <v>658</v>
      </c>
      <c r="F318">
        <v>78</v>
      </c>
      <c r="G318">
        <v>1959</v>
      </c>
      <c r="H318">
        <v>262</v>
      </c>
      <c r="I318">
        <v>3.6560000000000001</v>
      </c>
      <c r="J318">
        <v>371.12200000000001</v>
      </c>
      <c r="K318">
        <v>232</v>
      </c>
    </row>
    <row r="319" spans="1:11" x14ac:dyDescent="0.25">
      <c r="A319">
        <v>16024</v>
      </c>
      <c r="B319" t="s">
        <v>976</v>
      </c>
      <c r="C319" t="s">
        <v>977</v>
      </c>
      <c r="D319" t="s">
        <v>404</v>
      </c>
      <c r="E319" t="s">
        <v>658</v>
      </c>
      <c r="F319">
        <v>78</v>
      </c>
      <c r="G319">
        <v>1967</v>
      </c>
      <c r="H319">
        <v>742</v>
      </c>
      <c r="I319">
        <v>0</v>
      </c>
      <c r="J319">
        <v>0</v>
      </c>
      <c r="K319">
        <v>0</v>
      </c>
    </row>
    <row r="320" spans="1:11" x14ac:dyDescent="0.25">
      <c r="A320">
        <v>18134</v>
      </c>
      <c r="B320" t="s">
        <v>976</v>
      </c>
      <c r="C320" t="s">
        <v>898</v>
      </c>
      <c r="D320" t="s">
        <v>404</v>
      </c>
      <c r="E320" t="s">
        <v>658</v>
      </c>
      <c r="F320">
        <v>78</v>
      </c>
      <c r="G320">
        <v>1997</v>
      </c>
      <c r="H320">
        <v>743</v>
      </c>
      <c r="I320">
        <v>0</v>
      </c>
      <c r="J320">
        <v>0</v>
      </c>
      <c r="K320">
        <v>0</v>
      </c>
    </row>
    <row r="321" spans="1:11" x14ac:dyDescent="0.25">
      <c r="A321">
        <v>11044</v>
      </c>
      <c r="B321" t="s">
        <v>978</v>
      </c>
      <c r="C321" t="s">
        <v>663</v>
      </c>
      <c r="E321" t="s">
        <v>634</v>
      </c>
      <c r="F321">
        <v>2</v>
      </c>
      <c r="G321">
        <v>1941</v>
      </c>
      <c r="H321">
        <v>134</v>
      </c>
      <c r="I321">
        <v>12.657</v>
      </c>
      <c r="J321">
        <v>927.90499999999997</v>
      </c>
      <c r="K321">
        <v>472</v>
      </c>
    </row>
    <row r="322" spans="1:11" x14ac:dyDescent="0.25">
      <c r="A322">
        <v>99591</v>
      </c>
      <c r="B322" t="s">
        <v>979</v>
      </c>
      <c r="C322" t="s">
        <v>648</v>
      </c>
      <c r="E322" t="s">
        <v>31</v>
      </c>
      <c r="F322">
        <v>19</v>
      </c>
      <c r="G322">
        <v>1961</v>
      </c>
      <c r="H322">
        <v>360</v>
      </c>
      <c r="I322">
        <v>2.6880000000000002</v>
      </c>
      <c r="J322">
        <v>153.416</v>
      </c>
      <c r="K322">
        <v>63</v>
      </c>
    </row>
    <row r="323" spans="1:11" x14ac:dyDescent="0.25">
      <c r="A323">
        <v>29027</v>
      </c>
      <c r="B323" t="s">
        <v>980</v>
      </c>
      <c r="C323" t="s">
        <v>981</v>
      </c>
      <c r="E323" t="s">
        <v>523</v>
      </c>
      <c r="F323">
        <v>63</v>
      </c>
      <c r="G323">
        <v>1953</v>
      </c>
      <c r="H323">
        <v>267</v>
      </c>
      <c r="I323">
        <v>10.125999999999999</v>
      </c>
      <c r="J323">
        <v>356.58499999999998</v>
      </c>
      <c r="K323">
        <v>99</v>
      </c>
    </row>
    <row r="324" spans="1:11" x14ac:dyDescent="0.25">
      <c r="A324">
        <v>14057</v>
      </c>
      <c r="B324" t="s">
        <v>982</v>
      </c>
      <c r="C324" t="s">
        <v>587</v>
      </c>
      <c r="E324" t="s">
        <v>653</v>
      </c>
      <c r="F324">
        <v>21</v>
      </c>
      <c r="G324">
        <v>1988</v>
      </c>
      <c r="H324">
        <v>78</v>
      </c>
      <c r="I324">
        <v>23.687999999999999</v>
      </c>
      <c r="J324">
        <v>1366.845</v>
      </c>
      <c r="K324">
        <v>527</v>
      </c>
    </row>
    <row r="325" spans="1:11" x14ac:dyDescent="0.25">
      <c r="A325">
        <v>20553</v>
      </c>
      <c r="B325" t="s">
        <v>983</v>
      </c>
      <c r="C325" t="s">
        <v>984</v>
      </c>
      <c r="D325" t="s">
        <v>404</v>
      </c>
      <c r="E325" t="s">
        <v>855</v>
      </c>
      <c r="F325">
        <v>56</v>
      </c>
      <c r="G325">
        <v>1974</v>
      </c>
      <c r="H325">
        <v>744</v>
      </c>
      <c r="I325">
        <v>0</v>
      </c>
      <c r="J325">
        <v>0</v>
      </c>
      <c r="K325">
        <v>0</v>
      </c>
    </row>
    <row r="326" spans="1:11" x14ac:dyDescent="0.25">
      <c r="A326">
        <v>26020</v>
      </c>
      <c r="B326" t="s">
        <v>985</v>
      </c>
      <c r="C326" t="s">
        <v>580</v>
      </c>
      <c r="E326" t="s">
        <v>855</v>
      </c>
      <c r="F326">
        <v>56</v>
      </c>
      <c r="G326">
        <v>1990</v>
      </c>
      <c r="H326">
        <v>394</v>
      </c>
      <c r="I326">
        <v>5.625</v>
      </c>
      <c r="J326">
        <v>128.578</v>
      </c>
      <c r="K326">
        <v>0</v>
      </c>
    </row>
    <row r="327" spans="1:11" x14ac:dyDescent="0.25">
      <c r="A327">
        <v>25055</v>
      </c>
      <c r="B327" t="s">
        <v>985</v>
      </c>
      <c r="C327" t="s">
        <v>812</v>
      </c>
      <c r="E327" t="s">
        <v>855</v>
      </c>
      <c r="F327">
        <v>56</v>
      </c>
      <c r="G327">
        <v>1965</v>
      </c>
      <c r="H327">
        <v>14</v>
      </c>
      <c r="I327">
        <v>40.375</v>
      </c>
      <c r="J327">
        <v>2342.6039999999998</v>
      </c>
      <c r="K327">
        <v>1147</v>
      </c>
    </row>
    <row r="328" spans="1:11" x14ac:dyDescent="0.25">
      <c r="A328">
        <v>24321</v>
      </c>
      <c r="B328" t="s">
        <v>986</v>
      </c>
      <c r="C328" t="s">
        <v>618</v>
      </c>
      <c r="E328" t="s">
        <v>29</v>
      </c>
      <c r="F328">
        <v>17</v>
      </c>
      <c r="G328">
        <v>1966</v>
      </c>
      <c r="H328">
        <v>176</v>
      </c>
      <c r="I328">
        <v>10.75</v>
      </c>
      <c r="J328">
        <v>705.63499999999999</v>
      </c>
      <c r="K328">
        <v>276</v>
      </c>
    </row>
    <row r="329" spans="1:11" x14ac:dyDescent="0.25">
      <c r="A329">
        <v>10112</v>
      </c>
      <c r="B329" t="s">
        <v>987</v>
      </c>
      <c r="C329" t="s">
        <v>988</v>
      </c>
      <c r="D329" t="s">
        <v>404</v>
      </c>
      <c r="E329" t="s">
        <v>583</v>
      </c>
      <c r="F329">
        <v>70</v>
      </c>
      <c r="G329">
        <v>1937</v>
      </c>
      <c r="H329">
        <v>745</v>
      </c>
      <c r="I329">
        <v>0</v>
      </c>
      <c r="J329">
        <v>0</v>
      </c>
      <c r="K329">
        <v>0</v>
      </c>
    </row>
    <row r="330" spans="1:11" x14ac:dyDescent="0.25">
      <c r="A330">
        <v>26079</v>
      </c>
      <c r="B330" t="s">
        <v>989</v>
      </c>
      <c r="C330" t="s">
        <v>590</v>
      </c>
      <c r="E330" t="s">
        <v>634</v>
      </c>
      <c r="F330">
        <v>2</v>
      </c>
      <c r="G330">
        <v>1952</v>
      </c>
      <c r="H330">
        <v>746</v>
      </c>
      <c r="I330">
        <v>0</v>
      </c>
      <c r="J330">
        <v>0</v>
      </c>
      <c r="K330">
        <v>0</v>
      </c>
    </row>
    <row r="331" spans="1:11" x14ac:dyDescent="0.25">
      <c r="A331">
        <v>26080</v>
      </c>
      <c r="B331" t="s">
        <v>989</v>
      </c>
      <c r="C331" t="s">
        <v>619</v>
      </c>
      <c r="E331" t="s">
        <v>634</v>
      </c>
      <c r="F331">
        <v>2</v>
      </c>
      <c r="G331">
        <v>1978</v>
      </c>
      <c r="H331">
        <v>747</v>
      </c>
      <c r="I331">
        <v>0</v>
      </c>
      <c r="J331">
        <v>0</v>
      </c>
      <c r="K331">
        <v>0</v>
      </c>
    </row>
    <row r="332" spans="1:11" x14ac:dyDescent="0.25">
      <c r="A332">
        <v>16107</v>
      </c>
      <c r="B332" t="s">
        <v>990</v>
      </c>
      <c r="C332" t="s">
        <v>991</v>
      </c>
      <c r="E332" t="s">
        <v>452</v>
      </c>
      <c r="F332">
        <v>14</v>
      </c>
      <c r="G332">
        <v>1993</v>
      </c>
      <c r="H332">
        <v>221</v>
      </c>
      <c r="I332">
        <v>8.9920000000000009</v>
      </c>
      <c r="J332">
        <v>523.88800000000003</v>
      </c>
      <c r="K332">
        <v>183</v>
      </c>
    </row>
    <row r="333" spans="1:11" x14ac:dyDescent="0.25">
      <c r="A333">
        <v>14084</v>
      </c>
      <c r="B333" t="s">
        <v>992</v>
      </c>
      <c r="C333" t="s">
        <v>723</v>
      </c>
      <c r="E333" t="s">
        <v>581</v>
      </c>
      <c r="F333">
        <v>79</v>
      </c>
      <c r="G333">
        <v>1983</v>
      </c>
      <c r="H333">
        <v>748</v>
      </c>
      <c r="I333">
        <v>0</v>
      </c>
      <c r="J333">
        <v>0</v>
      </c>
      <c r="K333">
        <v>0</v>
      </c>
    </row>
    <row r="334" spans="1:11" x14ac:dyDescent="0.25">
      <c r="A334">
        <v>13083</v>
      </c>
      <c r="B334" t="s">
        <v>993</v>
      </c>
      <c r="C334" t="s">
        <v>582</v>
      </c>
      <c r="E334" t="s">
        <v>445</v>
      </c>
      <c r="F334">
        <v>43</v>
      </c>
      <c r="G334">
        <v>1952</v>
      </c>
      <c r="H334">
        <v>517</v>
      </c>
      <c r="I334">
        <v>1.3120000000000001</v>
      </c>
      <c r="J334">
        <v>48.164000000000001</v>
      </c>
      <c r="K334">
        <v>0</v>
      </c>
    </row>
    <row r="335" spans="1:11" x14ac:dyDescent="0.25">
      <c r="A335">
        <v>24342</v>
      </c>
      <c r="B335" t="s">
        <v>994</v>
      </c>
      <c r="C335" t="s">
        <v>599</v>
      </c>
      <c r="E335" t="s">
        <v>660</v>
      </c>
      <c r="F335">
        <v>62</v>
      </c>
      <c r="G335">
        <v>1950</v>
      </c>
      <c r="H335">
        <v>335</v>
      </c>
      <c r="I335">
        <v>5.6559999999999997</v>
      </c>
      <c r="J335">
        <v>177.63</v>
      </c>
      <c r="K335">
        <v>32</v>
      </c>
    </row>
    <row r="336" spans="1:11" x14ac:dyDescent="0.25">
      <c r="A336">
        <v>13060</v>
      </c>
      <c r="B336" t="s">
        <v>994</v>
      </c>
      <c r="C336" t="s">
        <v>618</v>
      </c>
      <c r="E336" t="s">
        <v>605</v>
      </c>
      <c r="F336">
        <v>16</v>
      </c>
      <c r="G336">
        <v>1972</v>
      </c>
      <c r="H336">
        <v>50</v>
      </c>
      <c r="I336">
        <v>25.125</v>
      </c>
      <c r="J336">
        <v>1710.59</v>
      </c>
      <c r="K336">
        <v>842</v>
      </c>
    </row>
    <row r="337" spans="1:11" x14ac:dyDescent="0.25">
      <c r="A337">
        <v>21004</v>
      </c>
      <c r="B337" t="s">
        <v>1720</v>
      </c>
      <c r="C337" t="s">
        <v>1445</v>
      </c>
      <c r="D337" t="s">
        <v>404</v>
      </c>
      <c r="E337" t="s">
        <v>29</v>
      </c>
      <c r="F337">
        <v>17</v>
      </c>
      <c r="G337">
        <v>1991</v>
      </c>
      <c r="H337">
        <v>244</v>
      </c>
      <c r="I337">
        <v>4.7969999999999997</v>
      </c>
      <c r="J337">
        <v>420.51100000000002</v>
      </c>
      <c r="K337">
        <v>239</v>
      </c>
    </row>
    <row r="338" spans="1:11" x14ac:dyDescent="0.25">
      <c r="A338">
        <v>20574</v>
      </c>
      <c r="B338" t="s">
        <v>995</v>
      </c>
      <c r="C338" t="s">
        <v>996</v>
      </c>
      <c r="E338" t="s">
        <v>779</v>
      </c>
      <c r="F338">
        <v>66</v>
      </c>
      <c r="G338">
        <v>1995</v>
      </c>
      <c r="H338">
        <v>446</v>
      </c>
      <c r="I338">
        <v>2.4689999999999999</v>
      </c>
      <c r="J338">
        <v>92.046999999999997</v>
      </c>
      <c r="K338">
        <v>0</v>
      </c>
    </row>
    <row r="339" spans="1:11" x14ac:dyDescent="0.25">
      <c r="A339">
        <v>16143</v>
      </c>
      <c r="B339" t="s">
        <v>997</v>
      </c>
      <c r="C339" t="s">
        <v>760</v>
      </c>
      <c r="D339" t="s">
        <v>404</v>
      </c>
      <c r="E339" t="s">
        <v>574</v>
      </c>
      <c r="F339">
        <v>86</v>
      </c>
      <c r="G339">
        <v>1967</v>
      </c>
      <c r="H339">
        <v>749</v>
      </c>
      <c r="I339">
        <v>0</v>
      </c>
      <c r="J339">
        <v>0</v>
      </c>
      <c r="K339">
        <v>0</v>
      </c>
    </row>
    <row r="340" spans="1:11" x14ac:dyDescent="0.25">
      <c r="A340">
        <v>24319</v>
      </c>
      <c r="B340" t="s">
        <v>998</v>
      </c>
      <c r="C340" t="s">
        <v>599</v>
      </c>
      <c r="E340" t="s">
        <v>31</v>
      </c>
      <c r="F340">
        <v>19</v>
      </c>
      <c r="G340">
        <v>1946</v>
      </c>
      <c r="H340">
        <v>750</v>
      </c>
      <c r="I340">
        <v>0</v>
      </c>
      <c r="J340">
        <v>0</v>
      </c>
      <c r="K340">
        <v>0</v>
      </c>
    </row>
    <row r="341" spans="1:11" x14ac:dyDescent="0.25">
      <c r="A341">
        <v>18039</v>
      </c>
      <c r="B341" t="s">
        <v>999</v>
      </c>
      <c r="C341" t="s">
        <v>585</v>
      </c>
      <c r="D341" t="s">
        <v>404</v>
      </c>
      <c r="E341" t="s">
        <v>803</v>
      </c>
      <c r="F341">
        <v>74</v>
      </c>
      <c r="G341">
        <v>1978</v>
      </c>
      <c r="H341">
        <v>306</v>
      </c>
      <c r="I341">
        <v>5.875</v>
      </c>
      <c r="J341">
        <v>249.51599999999999</v>
      </c>
      <c r="K341">
        <v>25</v>
      </c>
    </row>
    <row r="342" spans="1:11" x14ac:dyDescent="0.25">
      <c r="A342">
        <v>10036</v>
      </c>
      <c r="B342" t="s">
        <v>999</v>
      </c>
      <c r="C342" t="s">
        <v>785</v>
      </c>
      <c r="D342" t="s">
        <v>404</v>
      </c>
      <c r="E342" t="s">
        <v>829</v>
      </c>
      <c r="F342">
        <v>68</v>
      </c>
      <c r="G342">
        <v>1983</v>
      </c>
      <c r="H342">
        <v>751</v>
      </c>
      <c r="I342">
        <v>0</v>
      </c>
      <c r="J342">
        <v>0</v>
      </c>
      <c r="K342">
        <v>0</v>
      </c>
    </row>
    <row r="343" spans="1:11" x14ac:dyDescent="0.25">
      <c r="A343">
        <v>18044</v>
      </c>
      <c r="B343" t="s">
        <v>1000</v>
      </c>
      <c r="C343" t="s">
        <v>984</v>
      </c>
      <c r="D343" t="s">
        <v>404</v>
      </c>
      <c r="E343" t="s">
        <v>443</v>
      </c>
      <c r="F343">
        <v>30</v>
      </c>
      <c r="G343">
        <v>1977</v>
      </c>
      <c r="H343">
        <v>752</v>
      </c>
      <c r="I343">
        <v>0</v>
      </c>
      <c r="J343">
        <v>0</v>
      </c>
      <c r="K343">
        <v>0</v>
      </c>
    </row>
    <row r="344" spans="1:11" x14ac:dyDescent="0.25">
      <c r="A344">
        <v>19027</v>
      </c>
      <c r="B344" t="s">
        <v>1001</v>
      </c>
      <c r="C344" t="s">
        <v>580</v>
      </c>
      <c r="E344" t="s">
        <v>581</v>
      </c>
      <c r="F344">
        <v>79</v>
      </c>
      <c r="G344">
        <v>1973</v>
      </c>
      <c r="H344">
        <v>753</v>
      </c>
      <c r="I344">
        <v>0</v>
      </c>
      <c r="J344">
        <v>0</v>
      </c>
      <c r="K344">
        <v>0</v>
      </c>
    </row>
    <row r="345" spans="1:11" x14ac:dyDescent="0.25">
      <c r="A345">
        <v>19048</v>
      </c>
      <c r="B345" t="s">
        <v>1002</v>
      </c>
      <c r="C345" t="s">
        <v>785</v>
      </c>
      <c r="D345" t="s">
        <v>716</v>
      </c>
      <c r="E345" t="s">
        <v>634</v>
      </c>
      <c r="F345">
        <v>2</v>
      </c>
      <c r="G345">
        <v>2011</v>
      </c>
      <c r="H345">
        <v>754</v>
      </c>
      <c r="I345">
        <v>0</v>
      </c>
      <c r="J345">
        <v>0</v>
      </c>
      <c r="K345">
        <v>0</v>
      </c>
    </row>
    <row r="346" spans="1:11" x14ac:dyDescent="0.25">
      <c r="A346">
        <v>19049</v>
      </c>
      <c r="B346" t="s">
        <v>1002</v>
      </c>
      <c r="C346" t="s">
        <v>1003</v>
      </c>
      <c r="D346" t="s">
        <v>716</v>
      </c>
      <c r="E346" t="s">
        <v>634</v>
      </c>
      <c r="F346">
        <v>2</v>
      </c>
      <c r="G346">
        <v>2009</v>
      </c>
      <c r="H346">
        <v>755</v>
      </c>
      <c r="I346">
        <v>0</v>
      </c>
      <c r="J346">
        <v>0</v>
      </c>
      <c r="K346">
        <v>0</v>
      </c>
    </row>
    <row r="347" spans="1:11" x14ac:dyDescent="0.25">
      <c r="A347">
        <v>14001</v>
      </c>
      <c r="B347" t="s">
        <v>1004</v>
      </c>
      <c r="C347" t="s">
        <v>648</v>
      </c>
      <c r="D347" t="s">
        <v>399</v>
      </c>
      <c r="E347" t="s">
        <v>653</v>
      </c>
      <c r="F347">
        <v>21</v>
      </c>
      <c r="G347">
        <v>2004</v>
      </c>
      <c r="H347">
        <v>757</v>
      </c>
      <c r="I347">
        <v>0</v>
      </c>
      <c r="J347">
        <v>0</v>
      </c>
      <c r="K347">
        <v>0</v>
      </c>
    </row>
    <row r="348" spans="1:11" x14ac:dyDescent="0.25">
      <c r="A348">
        <v>25046</v>
      </c>
      <c r="B348" t="s">
        <v>1004</v>
      </c>
      <c r="C348" t="s">
        <v>582</v>
      </c>
      <c r="E348" t="s">
        <v>653</v>
      </c>
      <c r="F348">
        <v>21</v>
      </c>
      <c r="G348">
        <v>1977</v>
      </c>
      <c r="H348">
        <v>758</v>
      </c>
      <c r="I348">
        <v>0</v>
      </c>
      <c r="J348">
        <v>0</v>
      </c>
      <c r="K348">
        <v>0</v>
      </c>
    </row>
    <row r="349" spans="1:11" x14ac:dyDescent="0.25">
      <c r="A349">
        <v>11032</v>
      </c>
      <c r="B349" t="s">
        <v>1004</v>
      </c>
      <c r="C349" t="s">
        <v>713</v>
      </c>
      <c r="E349" t="s">
        <v>653</v>
      </c>
      <c r="F349">
        <v>21</v>
      </c>
      <c r="G349">
        <v>1998</v>
      </c>
      <c r="H349">
        <v>756</v>
      </c>
      <c r="I349">
        <v>0</v>
      </c>
      <c r="J349">
        <v>0</v>
      </c>
      <c r="K349">
        <v>0</v>
      </c>
    </row>
    <row r="350" spans="1:11" x14ac:dyDescent="0.25">
      <c r="A350">
        <v>96045</v>
      </c>
      <c r="B350" t="s">
        <v>1004</v>
      </c>
      <c r="C350" t="s">
        <v>1005</v>
      </c>
      <c r="E350" t="s">
        <v>653</v>
      </c>
      <c r="F350">
        <v>21</v>
      </c>
      <c r="G350">
        <v>1958</v>
      </c>
      <c r="H350">
        <v>759</v>
      </c>
      <c r="I350">
        <v>0</v>
      </c>
      <c r="J350">
        <v>0</v>
      </c>
      <c r="K350">
        <v>0</v>
      </c>
    </row>
    <row r="351" spans="1:11" x14ac:dyDescent="0.25">
      <c r="A351">
        <v>96046</v>
      </c>
      <c r="B351" t="s">
        <v>1004</v>
      </c>
      <c r="C351" t="s">
        <v>1006</v>
      </c>
      <c r="E351" t="s">
        <v>653</v>
      </c>
      <c r="F351">
        <v>21</v>
      </c>
      <c r="G351">
        <v>1952</v>
      </c>
      <c r="H351">
        <v>760</v>
      </c>
      <c r="I351">
        <v>0</v>
      </c>
      <c r="J351">
        <v>0</v>
      </c>
      <c r="K351">
        <v>0</v>
      </c>
    </row>
    <row r="352" spans="1:11" x14ac:dyDescent="0.25">
      <c r="A352">
        <v>12074</v>
      </c>
      <c r="B352" t="s">
        <v>1007</v>
      </c>
      <c r="C352" t="s">
        <v>930</v>
      </c>
      <c r="D352" t="s">
        <v>404</v>
      </c>
      <c r="E352" t="s">
        <v>653</v>
      </c>
      <c r="F352">
        <v>21</v>
      </c>
      <c r="G352">
        <v>1974</v>
      </c>
      <c r="H352">
        <v>761</v>
      </c>
      <c r="I352">
        <v>0</v>
      </c>
      <c r="J352">
        <v>0</v>
      </c>
      <c r="K352">
        <v>0</v>
      </c>
    </row>
    <row r="353" spans="1:11" x14ac:dyDescent="0.25">
      <c r="A353">
        <v>24278</v>
      </c>
      <c r="B353" t="s">
        <v>1008</v>
      </c>
      <c r="C353" t="s">
        <v>587</v>
      </c>
      <c r="E353" t="s">
        <v>446</v>
      </c>
      <c r="F353">
        <v>52</v>
      </c>
      <c r="G353">
        <v>1988</v>
      </c>
      <c r="H353">
        <v>358</v>
      </c>
      <c r="I353">
        <v>3</v>
      </c>
      <c r="J353">
        <v>154.202</v>
      </c>
      <c r="K353">
        <v>99</v>
      </c>
    </row>
    <row r="354" spans="1:11" x14ac:dyDescent="0.25">
      <c r="A354">
        <v>24277</v>
      </c>
      <c r="B354" t="s">
        <v>1008</v>
      </c>
      <c r="C354" t="s">
        <v>619</v>
      </c>
      <c r="E354" t="s">
        <v>446</v>
      </c>
      <c r="F354">
        <v>52</v>
      </c>
      <c r="G354">
        <v>1974</v>
      </c>
      <c r="H354">
        <v>282</v>
      </c>
      <c r="I354">
        <v>6.4059999999999997</v>
      </c>
      <c r="J354">
        <v>309.09500000000003</v>
      </c>
      <c r="K354">
        <v>147</v>
      </c>
    </row>
    <row r="355" spans="1:11" x14ac:dyDescent="0.25">
      <c r="A355">
        <v>16038</v>
      </c>
      <c r="B355" t="s">
        <v>1009</v>
      </c>
      <c r="C355" t="s">
        <v>614</v>
      </c>
      <c r="D355" t="s">
        <v>404</v>
      </c>
      <c r="E355" t="s">
        <v>583</v>
      </c>
      <c r="F355">
        <v>70</v>
      </c>
      <c r="G355">
        <v>1942</v>
      </c>
      <c r="H355">
        <v>762</v>
      </c>
      <c r="I355">
        <v>0</v>
      </c>
      <c r="J355">
        <v>0</v>
      </c>
      <c r="K355">
        <v>0</v>
      </c>
    </row>
    <row r="356" spans="1:11" x14ac:dyDescent="0.25">
      <c r="A356">
        <v>25011</v>
      </c>
      <c r="B356" t="s">
        <v>1010</v>
      </c>
      <c r="C356" t="s">
        <v>600</v>
      </c>
      <c r="E356" t="s">
        <v>675</v>
      </c>
      <c r="F356">
        <v>55</v>
      </c>
      <c r="G356">
        <v>1963</v>
      </c>
      <c r="H356">
        <v>123</v>
      </c>
      <c r="I356">
        <v>13.284000000000001</v>
      </c>
      <c r="J356">
        <v>1009.205</v>
      </c>
      <c r="K356">
        <v>502</v>
      </c>
    </row>
    <row r="357" spans="1:11" x14ac:dyDescent="0.25">
      <c r="A357">
        <v>15077</v>
      </c>
      <c r="B357" t="s">
        <v>1011</v>
      </c>
      <c r="C357" t="s">
        <v>984</v>
      </c>
      <c r="D357" t="s">
        <v>404</v>
      </c>
      <c r="E357" t="s">
        <v>534</v>
      </c>
      <c r="F357">
        <v>13</v>
      </c>
      <c r="G357">
        <v>1978</v>
      </c>
      <c r="H357">
        <v>599</v>
      </c>
      <c r="I357">
        <v>0.71899999999999997</v>
      </c>
      <c r="J357">
        <v>15.968999999999999</v>
      </c>
      <c r="K357">
        <v>0</v>
      </c>
    </row>
    <row r="358" spans="1:11" x14ac:dyDescent="0.25">
      <c r="A358">
        <v>16039</v>
      </c>
      <c r="B358" t="s">
        <v>1012</v>
      </c>
      <c r="C358" t="s">
        <v>615</v>
      </c>
      <c r="D358" t="s">
        <v>404</v>
      </c>
      <c r="E358" t="s">
        <v>583</v>
      </c>
      <c r="F358">
        <v>70</v>
      </c>
      <c r="G358">
        <v>1934</v>
      </c>
      <c r="H358">
        <v>763</v>
      </c>
      <c r="I358">
        <v>0</v>
      </c>
      <c r="J358">
        <v>0</v>
      </c>
      <c r="K358">
        <v>0</v>
      </c>
    </row>
    <row r="359" spans="1:11" x14ac:dyDescent="0.25">
      <c r="A359">
        <v>20533</v>
      </c>
      <c r="B359" t="s">
        <v>1014</v>
      </c>
      <c r="C359" t="s">
        <v>636</v>
      </c>
      <c r="D359" t="s">
        <v>404</v>
      </c>
      <c r="E359" t="s">
        <v>728</v>
      </c>
      <c r="F359">
        <v>87</v>
      </c>
      <c r="G359">
        <v>1949</v>
      </c>
      <c r="H359">
        <v>169</v>
      </c>
      <c r="I359">
        <v>11.125999999999999</v>
      </c>
      <c r="J359">
        <v>733.95100000000002</v>
      </c>
      <c r="K359">
        <v>344</v>
      </c>
    </row>
    <row r="360" spans="1:11" x14ac:dyDescent="0.25">
      <c r="A360">
        <v>98307</v>
      </c>
      <c r="B360" t="s">
        <v>1015</v>
      </c>
      <c r="C360" t="s">
        <v>826</v>
      </c>
      <c r="E360" t="s">
        <v>443</v>
      </c>
      <c r="F360">
        <v>30</v>
      </c>
      <c r="G360">
        <v>1979</v>
      </c>
      <c r="H360">
        <v>369</v>
      </c>
      <c r="I360">
        <v>6.657</v>
      </c>
      <c r="J360">
        <v>149.73099999999999</v>
      </c>
      <c r="K360">
        <v>0</v>
      </c>
    </row>
    <row r="361" spans="1:11" x14ac:dyDescent="0.25">
      <c r="A361">
        <v>11011</v>
      </c>
      <c r="B361" t="s">
        <v>1016</v>
      </c>
      <c r="C361" t="s">
        <v>618</v>
      </c>
      <c r="E361" t="s">
        <v>452</v>
      </c>
      <c r="F361">
        <v>14</v>
      </c>
      <c r="G361">
        <v>1984</v>
      </c>
      <c r="H361">
        <v>144</v>
      </c>
      <c r="I361">
        <v>10.5</v>
      </c>
      <c r="J361">
        <v>852.57399999999996</v>
      </c>
      <c r="K361">
        <v>433</v>
      </c>
    </row>
    <row r="362" spans="1:11" x14ac:dyDescent="0.25">
      <c r="A362">
        <v>19032</v>
      </c>
      <c r="B362" t="s">
        <v>1017</v>
      </c>
      <c r="C362" t="s">
        <v>619</v>
      </c>
      <c r="E362" t="s">
        <v>620</v>
      </c>
      <c r="F362">
        <v>69</v>
      </c>
      <c r="G362">
        <v>1951</v>
      </c>
      <c r="H362">
        <v>213</v>
      </c>
      <c r="I362">
        <v>10.593999999999999</v>
      </c>
      <c r="J362">
        <v>548.39599999999996</v>
      </c>
      <c r="K362">
        <v>225</v>
      </c>
    </row>
    <row r="363" spans="1:11" x14ac:dyDescent="0.25">
      <c r="A363">
        <v>14089</v>
      </c>
      <c r="B363" t="s">
        <v>1018</v>
      </c>
      <c r="C363" t="s">
        <v>618</v>
      </c>
      <c r="E363" t="s">
        <v>581</v>
      </c>
      <c r="F363">
        <v>79</v>
      </c>
      <c r="G363">
        <v>1985</v>
      </c>
      <c r="H363">
        <v>764</v>
      </c>
      <c r="I363">
        <v>0</v>
      </c>
      <c r="J363">
        <v>0</v>
      </c>
      <c r="K363">
        <v>0</v>
      </c>
    </row>
    <row r="364" spans="1:11" x14ac:dyDescent="0.25">
      <c r="A364">
        <v>21769</v>
      </c>
      <c r="B364" t="s">
        <v>1019</v>
      </c>
      <c r="C364" t="s">
        <v>911</v>
      </c>
      <c r="E364" t="s">
        <v>31</v>
      </c>
      <c r="F364">
        <v>19</v>
      </c>
      <c r="G364">
        <v>1986</v>
      </c>
      <c r="H364">
        <v>765</v>
      </c>
      <c r="I364">
        <v>0</v>
      </c>
      <c r="J364">
        <v>0</v>
      </c>
      <c r="K364">
        <v>0</v>
      </c>
    </row>
    <row r="365" spans="1:11" x14ac:dyDescent="0.25">
      <c r="A365">
        <v>99590</v>
      </c>
      <c r="B365" t="s">
        <v>1019</v>
      </c>
      <c r="C365" t="s">
        <v>719</v>
      </c>
      <c r="E365" t="s">
        <v>31</v>
      </c>
      <c r="F365">
        <v>19</v>
      </c>
      <c r="G365">
        <v>1961</v>
      </c>
      <c r="H365">
        <v>108</v>
      </c>
      <c r="I365">
        <v>17.687999999999999</v>
      </c>
      <c r="J365">
        <v>1101.27</v>
      </c>
      <c r="K365">
        <v>529</v>
      </c>
    </row>
    <row r="366" spans="1:11" x14ac:dyDescent="0.25">
      <c r="A366">
        <v>11041</v>
      </c>
      <c r="B366" t="s">
        <v>1020</v>
      </c>
      <c r="C366" t="s">
        <v>767</v>
      </c>
      <c r="D366" t="s">
        <v>404</v>
      </c>
      <c r="E366" t="s">
        <v>532</v>
      </c>
      <c r="F366">
        <v>1</v>
      </c>
      <c r="G366">
        <v>2002</v>
      </c>
      <c r="H366">
        <v>149</v>
      </c>
      <c r="I366">
        <v>12.875999999999999</v>
      </c>
      <c r="J366">
        <v>837.37199999999996</v>
      </c>
      <c r="K366">
        <v>362</v>
      </c>
    </row>
    <row r="367" spans="1:11" x14ac:dyDescent="0.25">
      <c r="A367">
        <v>14103</v>
      </c>
      <c r="B367" t="s">
        <v>1021</v>
      </c>
      <c r="C367" t="s">
        <v>590</v>
      </c>
      <c r="E367" t="s">
        <v>803</v>
      </c>
      <c r="F367">
        <v>74</v>
      </c>
      <c r="G367">
        <v>1958</v>
      </c>
      <c r="H367">
        <v>507</v>
      </c>
      <c r="I367">
        <v>1.375</v>
      </c>
      <c r="J367">
        <v>54.226999999999997</v>
      </c>
      <c r="K367">
        <v>0</v>
      </c>
    </row>
    <row r="368" spans="1:11" x14ac:dyDescent="0.25">
      <c r="A368">
        <v>21055</v>
      </c>
      <c r="B368" t="s">
        <v>1721</v>
      </c>
      <c r="C368" t="s">
        <v>1722</v>
      </c>
      <c r="D368" t="s">
        <v>716</v>
      </c>
      <c r="E368" t="s">
        <v>617</v>
      </c>
      <c r="F368">
        <v>94</v>
      </c>
      <c r="G368">
        <v>2008</v>
      </c>
      <c r="H368">
        <v>557</v>
      </c>
      <c r="I368">
        <v>1.4379999999999999</v>
      </c>
      <c r="J368">
        <v>30.803000000000001</v>
      </c>
      <c r="K368">
        <v>0</v>
      </c>
    </row>
    <row r="369" spans="1:11" x14ac:dyDescent="0.25">
      <c r="A369">
        <v>27003</v>
      </c>
      <c r="B369" t="s">
        <v>1022</v>
      </c>
      <c r="C369" t="s">
        <v>600</v>
      </c>
      <c r="E369" t="s">
        <v>610</v>
      </c>
      <c r="F369">
        <v>59</v>
      </c>
      <c r="G369">
        <v>1987</v>
      </c>
      <c r="H369">
        <v>766</v>
      </c>
      <c r="I369">
        <v>0</v>
      </c>
      <c r="J369">
        <v>0</v>
      </c>
      <c r="K369">
        <v>0</v>
      </c>
    </row>
    <row r="370" spans="1:11" x14ac:dyDescent="0.25">
      <c r="A370">
        <v>11060</v>
      </c>
      <c r="B370" t="s">
        <v>1023</v>
      </c>
      <c r="C370" t="s">
        <v>943</v>
      </c>
      <c r="E370" t="s">
        <v>602</v>
      </c>
      <c r="F370">
        <v>27</v>
      </c>
      <c r="G370">
        <v>1967</v>
      </c>
      <c r="H370">
        <v>767</v>
      </c>
      <c r="I370">
        <v>0</v>
      </c>
      <c r="J370">
        <v>0</v>
      </c>
      <c r="K370">
        <v>0</v>
      </c>
    </row>
    <row r="371" spans="1:11" x14ac:dyDescent="0.25">
      <c r="A371">
        <v>25087</v>
      </c>
      <c r="B371" t="s">
        <v>1024</v>
      </c>
      <c r="C371" t="s">
        <v>782</v>
      </c>
      <c r="D371" t="s">
        <v>404</v>
      </c>
      <c r="E371" t="s">
        <v>602</v>
      </c>
      <c r="F371">
        <v>27</v>
      </c>
      <c r="G371">
        <v>1970</v>
      </c>
      <c r="H371">
        <v>420</v>
      </c>
      <c r="I371">
        <v>1.75</v>
      </c>
      <c r="J371">
        <v>113.40300000000001</v>
      </c>
      <c r="K371">
        <v>47</v>
      </c>
    </row>
    <row r="372" spans="1:11" x14ac:dyDescent="0.25">
      <c r="A372">
        <v>13029</v>
      </c>
      <c r="B372" t="s">
        <v>1025</v>
      </c>
      <c r="C372" t="s">
        <v>590</v>
      </c>
      <c r="E372" t="s">
        <v>630</v>
      </c>
      <c r="F372">
        <v>76</v>
      </c>
      <c r="G372">
        <v>1961</v>
      </c>
      <c r="H372">
        <v>33</v>
      </c>
      <c r="I372">
        <v>25.5</v>
      </c>
      <c r="J372">
        <v>1910.317</v>
      </c>
      <c r="K372">
        <v>1028</v>
      </c>
    </row>
    <row r="373" spans="1:11" x14ac:dyDescent="0.25">
      <c r="A373">
        <v>20608</v>
      </c>
      <c r="B373" t="s">
        <v>1026</v>
      </c>
      <c r="C373" t="s">
        <v>619</v>
      </c>
      <c r="E373" t="s">
        <v>641</v>
      </c>
      <c r="F373">
        <v>95</v>
      </c>
      <c r="G373">
        <v>1958</v>
      </c>
      <c r="H373">
        <v>768</v>
      </c>
      <c r="I373">
        <v>0</v>
      </c>
      <c r="J373">
        <v>0</v>
      </c>
      <c r="K373">
        <v>0</v>
      </c>
    </row>
    <row r="374" spans="1:11" x14ac:dyDescent="0.25">
      <c r="A374">
        <v>11038</v>
      </c>
      <c r="B374" t="s">
        <v>1027</v>
      </c>
      <c r="C374" t="s">
        <v>696</v>
      </c>
      <c r="E374" t="s">
        <v>532</v>
      </c>
      <c r="F374">
        <v>1</v>
      </c>
      <c r="G374">
        <v>1979</v>
      </c>
      <c r="H374">
        <v>182</v>
      </c>
      <c r="I374">
        <v>8.5630000000000006</v>
      </c>
      <c r="J374">
        <v>674.39099999999996</v>
      </c>
      <c r="K374">
        <v>360</v>
      </c>
    </row>
    <row r="375" spans="1:11" x14ac:dyDescent="0.25">
      <c r="A375">
        <v>28007</v>
      </c>
      <c r="B375" t="s">
        <v>1028</v>
      </c>
      <c r="C375" t="s">
        <v>800</v>
      </c>
      <c r="E375" t="s">
        <v>452</v>
      </c>
      <c r="F375">
        <v>14</v>
      </c>
      <c r="G375">
        <v>1993</v>
      </c>
      <c r="H375">
        <v>91</v>
      </c>
      <c r="I375">
        <v>19.375</v>
      </c>
      <c r="J375">
        <v>1265.3019999999999</v>
      </c>
      <c r="K375">
        <v>516</v>
      </c>
    </row>
    <row r="376" spans="1:11" x14ac:dyDescent="0.25">
      <c r="A376">
        <v>14023</v>
      </c>
      <c r="B376" t="s">
        <v>1029</v>
      </c>
      <c r="C376" t="s">
        <v>619</v>
      </c>
      <c r="E376" t="s">
        <v>675</v>
      </c>
      <c r="F376">
        <v>55</v>
      </c>
      <c r="G376">
        <v>1960</v>
      </c>
      <c r="H376">
        <v>769</v>
      </c>
      <c r="I376">
        <v>0</v>
      </c>
      <c r="J376">
        <v>0</v>
      </c>
      <c r="K376">
        <v>0</v>
      </c>
    </row>
    <row r="377" spans="1:11" x14ac:dyDescent="0.25">
      <c r="A377">
        <v>96115</v>
      </c>
      <c r="B377" t="s">
        <v>1030</v>
      </c>
      <c r="C377" t="s">
        <v>648</v>
      </c>
      <c r="E377" t="s">
        <v>932</v>
      </c>
      <c r="F377">
        <v>7</v>
      </c>
      <c r="G377">
        <v>1969</v>
      </c>
      <c r="H377">
        <v>770</v>
      </c>
      <c r="I377">
        <v>0</v>
      </c>
      <c r="J377">
        <v>0</v>
      </c>
      <c r="K377">
        <v>0</v>
      </c>
    </row>
    <row r="378" spans="1:11" x14ac:dyDescent="0.25">
      <c r="A378">
        <v>10139</v>
      </c>
      <c r="B378" t="s">
        <v>1031</v>
      </c>
      <c r="C378" t="s">
        <v>582</v>
      </c>
      <c r="E378" t="s">
        <v>452</v>
      </c>
      <c r="F378">
        <v>14</v>
      </c>
      <c r="G378">
        <v>1946</v>
      </c>
      <c r="H378">
        <v>153</v>
      </c>
      <c r="I378">
        <v>22.782</v>
      </c>
      <c r="J378">
        <v>822.93</v>
      </c>
      <c r="K378">
        <v>240</v>
      </c>
    </row>
    <row r="379" spans="1:11" x14ac:dyDescent="0.25">
      <c r="A379">
        <v>12047</v>
      </c>
      <c r="B379" t="s">
        <v>1032</v>
      </c>
      <c r="C379" t="s">
        <v>1033</v>
      </c>
      <c r="D379" t="s">
        <v>404</v>
      </c>
      <c r="E379" t="s">
        <v>452</v>
      </c>
      <c r="F379">
        <v>14</v>
      </c>
      <c r="G379">
        <v>1947</v>
      </c>
      <c r="H379">
        <v>167</v>
      </c>
      <c r="I379">
        <v>18.837</v>
      </c>
      <c r="J379">
        <v>741.96100000000001</v>
      </c>
      <c r="K379">
        <v>203</v>
      </c>
    </row>
    <row r="380" spans="1:11" x14ac:dyDescent="0.25">
      <c r="A380">
        <v>17022</v>
      </c>
      <c r="B380" t="s">
        <v>1032</v>
      </c>
      <c r="C380" t="s">
        <v>1034</v>
      </c>
      <c r="D380" t="s">
        <v>404</v>
      </c>
      <c r="E380" t="s">
        <v>860</v>
      </c>
      <c r="F380">
        <v>45</v>
      </c>
      <c r="G380">
        <v>1969</v>
      </c>
      <c r="H380">
        <v>311</v>
      </c>
      <c r="I380">
        <v>3.609</v>
      </c>
      <c r="J380">
        <v>232.91399999999999</v>
      </c>
      <c r="K380">
        <v>104</v>
      </c>
    </row>
    <row r="381" spans="1:11" x14ac:dyDescent="0.25">
      <c r="A381">
        <v>27039</v>
      </c>
      <c r="B381" t="s">
        <v>1035</v>
      </c>
      <c r="C381" t="s">
        <v>834</v>
      </c>
      <c r="E381" t="s">
        <v>31</v>
      </c>
      <c r="F381">
        <v>19</v>
      </c>
      <c r="G381">
        <v>1966</v>
      </c>
      <c r="H381">
        <v>2</v>
      </c>
      <c r="I381">
        <v>51.5</v>
      </c>
      <c r="J381">
        <v>3503.69</v>
      </c>
      <c r="K381">
        <v>1655</v>
      </c>
    </row>
    <row r="382" spans="1:11" x14ac:dyDescent="0.25">
      <c r="A382">
        <v>21060</v>
      </c>
      <c r="B382" t="s">
        <v>1723</v>
      </c>
      <c r="C382" t="s">
        <v>639</v>
      </c>
      <c r="D382" t="s">
        <v>404</v>
      </c>
      <c r="E382" t="s">
        <v>1708</v>
      </c>
      <c r="F382">
        <v>96</v>
      </c>
      <c r="G382">
        <v>1975</v>
      </c>
      <c r="H382">
        <v>771</v>
      </c>
      <c r="I382">
        <v>0</v>
      </c>
      <c r="J382">
        <v>0</v>
      </c>
      <c r="K382">
        <v>0</v>
      </c>
    </row>
    <row r="383" spans="1:11" x14ac:dyDescent="0.25">
      <c r="A383">
        <v>10080</v>
      </c>
      <c r="B383" t="s">
        <v>1036</v>
      </c>
      <c r="C383" t="s">
        <v>1037</v>
      </c>
      <c r="E383" t="s">
        <v>620</v>
      </c>
      <c r="F383">
        <v>69</v>
      </c>
      <c r="G383">
        <v>1960</v>
      </c>
      <c r="H383">
        <v>772</v>
      </c>
      <c r="I383">
        <v>0</v>
      </c>
      <c r="J383">
        <v>0</v>
      </c>
      <c r="K383">
        <v>0</v>
      </c>
    </row>
    <row r="384" spans="1:11" x14ac:dyDescent="0.25">
      <c r="A384">
        <v>16029</v>
      </c>
      <c r="B384" t="s">
        <v>1038</v>
      </c>
      <c r="C384" t="s">
        <v>781</v>
      </c>
      <c r="D384" t="s">
        <v>404</v>
      </c>
      <c r="E384" t="s">
        <v>581</v>
      </c>
      <c r="F384">
        <v>79</v>
      </c>
      <c r="G384">
        <v>1982</v>
      </c>
      <c r="H384">
        <v>65</v>
      </c>
      <c r="I384">
        <v>22.687999999999999</v>
      </c>
      <c r="J384">
        <v>1465.6089999999999</v>
      </c>
      <c r="K384">
        <v>592</v>
      </c>
    </row>
    <row r="385" spans="1:11" x14ac:dyDescent="0.25">
      <c r="A385">
        <v>28034</v>
      </c>
      <c r="B385" t="s">
        <v>1039</v>
      </c>
      <c r="C385" t="s">
        <v>1724</v>
      </c>
      <c r="D385" t="s">
        <v>404</v>
      </c>
      <c r="E385" t="s">
        <v>860</v>
      </c>
      <c r="F385">
        <v>45</v>
      </c>
      <c r="G385">
        <v>1961</v>
      </c>
      <c r="H385">
        <v>617</v>
      </c>
      <c r="I385">
        <v>0.125</v>
      </c>
      <c r="J385">
        <v>2.528</v>
      </c>
      <c r="K385">
        <v>0</v>
      </c>
    </row>
    <row r="386" spans="1:11" x14ac:dyDescent="0.25">
      <c r="A386">
        <v>16119</v>
      </c>
      <c r="B386" t="s">
        <v>1725</v>
      </c>
      <c r="C386" t="s">
        <v>1040</v>
      </c>
      <c r="D386" t="s">
        <v>404</v>
      </c>
      <c r="E386" t="s">
        <v>581</v>
      </c>
      <c r="F386">
        <v>79</v>
      </c>
      <c r="G386">
        <v>1983</v>
      </c>
      <c r="H386">
        <v>773</v>
      </c>
      <c r="I386">
        <v>0</v>
      </c>
      <c r="J386">
        <v>0</v>
      </c>
      <c r="K386">
        <v>0</v>
      </c>
    </row>
    <row r="387" spans="1:11" x14ac:dyDescent="0.25">
      <c r="A387">
        <v>20501</v>
      </c>
      <c r="B387" t="s">
        <v>1041</v>
      </c>
      <c r="C387" t="s">
        <v>1042</v>
      </c>
      <c r="D387" t="s">
        <v>404</v>
      </c>
      <c r="E387" t="s">
        <v>532</v>
      </c>
      <c r="F387">
        <v>1</v>
      </c>
      <c r="G387">
        <v>1949</v>
      </c>
      <c r="H387">
        <v>398</v>
      </c>
      <c r="I387">
        <v>3.1560000000000001</v>
      </c>
      <c r="J387">
        <v>125.999</v>
      </c>
      <c r="K387">
        <v>48</v>
      </c>
    </row>
    <row r="388" spans="1:11" x14ac:dyDescent="0.25">
      <c r="A388">
        <v>19033</v>
      </c>
      <c r="B388" t="s">
        <v>1043</v>
      </c>
      <c r="C388" t="s">
        <v>1044</v>
      </c>
      <c r="E388" t="s">
        <v>620</v>
      </c>
      <c r="F388">
        <v>69</v>
      </c>
      <c r="G388">
        <v>1940</v>
      </c>
      <c r="H388">
        <v>774</v>
      </c>
      <c r="I388">
        <v>0</v>
      </c>
      <c r="J388">
        <v>0</v>
      </c>
      <c r="K388">
        <v>0</v>
      </c>
    </row>
    <row r="389" spans="1:11" x14ac:dyDescent="0.25">
      <c r="A389">
        <v>18014</v>
      </c>
      <c r="B389" t="s">
        <v>1045</v>
      </c>
      <c r="C389" t="s">
        <v>988</v>
      </c>
      <c r="D389" t="s">
        <v>404</v>
      </c>
      <c r="E389" t="s">
        <v>728</v>
      </c>
      <c r="F389">
        <v>87</v>
      </c>
      <c r="G389">
        <v>1948</v>
      </c>
      <c r="H389">
        <v>374</v>
      </c>
      <c r="I389">
        <v>2.5779999999999998</v>
      </c>
      <c r="J389">
        <v>144.066</v>
      </c>
      <c r="K389">
        <v>43</v>
      </c>
    </row>
    <row r="390" spans="1:11" x14ac:dyDescent="0.25">
      <c r="A390">
        <v>14099</v>
      </c>
      <c r="B390" t="s">
        <v>1046</v>
      </c>
      <c r="C390" t="s">
        <v>1047</v>
      </c>
      <c r="E390" t="s">
        <v>446</v>
      </c>
      <c r="F390">
        <v>52</v>
      </c>
      <c r="G390">
        <v>1982</v>
      </c>
      <c r="H390">
        <v>122</v>
      </c>
      <c r="I390">
        <v>16.265000000000001</v>
      </c>
      <c r="J390">
        <v>1026.385</v>
      </c>
      <c r="K390">
        <v>423</v>
      </c>
    </row>
    <row r="391" spans="1:11" x14ac:dyDescent="0.25">
      <c r="A391">
        <v>14026</v>
      </c>
      <c r="B391" t="s">
        <v>1048</v>
      </c>
      <c r="C391" t="s">
        <v>760</v>
      </c>
      <c r="D391" t="s">
        <v>404</v>
      </c>
      <c r="E391" t="s">
        <v>438</v>
      </c>
      <c r="F391">
        <v>6</v>
      </c>
      <c r="G391">
        <v>1953</v>
      </c>
      <c r="H391">
        <v>322</v>
      </c>
      <c r="I391">
        <v>4.3129999999999997</v>
      </c>
      <c r="J391">
        <v>201.33199999999999</v>
      </c>
      <c r="K391">
        <v>57</v>
      </c>
    </row>
    <row r="392" spans="1:11" x14ac:dyDescent="0.25">
      <c r="A392">
        <v>21058</v>
      </c>
      <c r="B392" t="s">
        <v>1726</v>
      </c>
      <c r="C392" t="s">
        <v>669</v>
      </c>
      <c r="E392" t="s">
        <v>1708</v>
      </c>
      <c r="F392">
        <v>96</v>
      </c>
      <c r="G392">
        <v>1970</v>
      </c>
      <c r="H392">
        <v>554</v>
      </c>
      <c r="I392">
        <v>2</v>
      </c>
      <c r="J392">
        <v>31.545999999999999</v>
      </c>
      <c r="K392">
        <v>0</v>
      </c>
    </row>
    <row r="393" spans="1:11" x14ac:dyDescent="0.25">
      <c r="A393">
        <v>21059</v>
      </c>
      <c r="B393" t="s">
        <v>1727</v>
      </c>
      <c r="C393" t="s">
        <v>945</v>
      </c>
      <c r="D393" t="s">
        <v>404</v>
      </c>
      <c r="E393" t="s">
        <v>1708</v>
      </c>
      <c r="F393">
        <v>96</v>
      </c>
      <c r="G393">
        <v>1969</v>
      </c>
      <c r="H393">
        <v>775</v>
      </c>
      <c r="I393">
        <v>0</v>
      </c>
      <c r="J393">
        <v>0</v>
      </c>
      <c r="K393">
        <v>0</v>
      </c>
    </row>
    <row r="394" spans="1:11" x14ac:dyDescent="0.25">
      <c r="A394">
        <v>14077</v>
      </c>
      <c r="B394" t="s">
        <v>1049</v>
      </c>
      <c r="C394" t="s">
        <v>629</v>
      </c>
      <c r="E394" t="s">
        <v>581</v>
      </c>
      <c r="F394">
        <v>79</v>
      </c>
      <c r="G394">
        <v>1989</v>
      </c>
      <c r="H394">
        <v>776</v>
      </c>
      <c r="I394">
        <v>0</v>
      </c>
      <c r="J394">
        <v>0</v>
      </c>
      <c r="K394">
        <v>0</v>
      </c>
    </row>
    <row r="395" spans="1:11" x14ac:dyDescent="0.25">
      <c r="A395">
        <v>14076</v>
      </c>
      <c r="B395" t="s">
        <v>1049</v>
      </c>
      <c r="C395" t="s">
        <v>600</v>
      </c>
      <c r="E395" t="s">
        <v>581</v>
      </c>
      <c r="F395">
        <v>79</v>
      </c>
      <c r="G395">
        <v>1985</v>
      </c>
      <c r="H395">
        <v>228</v>
      </c>
      <c r="I395">
        <v>6.9530000000000003</v>
      </c>
      <c r="J395">
        <v>484.29599999999999</v>
      </c>
      <c r="K395">
        <v>231</v>
      </c>
    </row>
    <row r="396" spans="1:11" x14ac:dyDescent="0.25">
      <c r="A396">
        <v>19013</v>
      </c>
      <c r="B396" t="s">
        <v>1050</v>
      </c>
      <c r="C396" t="s">
        <v>599</v>
      </c>
      <c r="E396" t="s">
        <v>535</v>
      </c>
      <c r="F396">
        <v>42</v>
      </c>
      <c r="G396">
        <v>1968</v>
      </c>
      <c r="H396">
        <v>172</v>
      </c>
      <c r="I396">
        <v>13.939</v>
      </c>
      <c r="J396">
        <v>726.452</v>
      </c>
      <c r="K396">
        <v>202</v>
      </c>
    </row>
    <row r="397" spans="1:11" x14ac:dyDescent="0.25">
      <c r="A397">
        <v>10038</v>
      </c>
      <c r="B397" t="s">
        <v>1051</v>
      </c>
      <c r="C397" t="s">
        <v>611</v>
      </c>
      <c r="E397" t="s">
        <v>829</v>
      </c>
      <c r="F397">
        <v>68</v>
      </c>
      <c r="G397">
        <v>1976</v>
      </c>
      <c r="H397">
        <v>777</v>
      </c>
      <c r="I397">
        <v>0</v>
      </c>
      <c r="J397">
        <v>0</v>
      </c>
      <c r="K397">
        <v>0</v>
      </c>
    </row>
    <row r="398" spans="1:11" x14ac:dyDescent="0.25">
      <c r="A398">
        <v>20578</v>
      </c>
      <c r="B398" t="s">
        <v>1052</v>
      </c>
      <c r="C398" t="s">
        <v>655</v>
      </c>
      <c r="E398" t="s">
        <v>529</v>
      </c>
      <c r="F398">
        <v>88</v>
      </c>
      <c r="G398">
        <v>1968</v>
      </c>
      <c r="H398">
        <v>201</v>
      </c>
      <c r="I398">
        <v>13.343999999999999</v>
      </c>
      <c r="J398">
        <v>593.35199999999998</v>
      </c>
      <c r="K398">
        <v>172</v>
      </c>
    </row>
    <row r="399" spans="1:11" x14ac:dyDescent="0.25">
      <c r="A399">
        <v>17033</v>
      </c>
      <c r="B399" t="s">
        <v>1053</v>
      </c>
      <c r="C399" t="s">
        <v>1054</v>
      </c>
      <c r="D399" t="s">
        <v>399</v>
      </c>
      <c r="E399" t="s">
        <v>532</v>
      </c>
      <c r="F399">
        <v>1</v>
      </c>
      <c r="G399">
        <v>2009</v>
      </c>
      <c r="H399">
        <v>399</v>
      </c>
      <c r="I399">
        <v>4.75</v>
      </c>
      <c r="J399">
        <v>125.77200000000001</v>
      </c>
      <c r="K399">
        <v>0</v>
      </c>
    </row>
    <row r="400" spans="1:11" x14ac:dyDescent="0.25">
      <c r="A400">
        <v>17034</v>
      </c>
      <c r="B400" t="s">
        <v>1055</v>
      </c>
      <c r="C400" t="s">
        <v>767</v>
      </c>
      <c r="D400" t="s">
        <v>404</v>
      </c>
      <c r="E400" t="s">
        <v>532</v>
      </c>
      <c r="F400">
        <v>1</v>
      </c>
      <c r="G400">
        <v>1981</v>
      </c>
      <c r="H400">
        <v>263</v>
      </c>
      <c r="I400">
        <v>6.375</v>
      </c>
      <c r="J400">
        <v>368.39299999999997</v>
      </c>
      <c r="K400">
        <v>171</v>
      </c>
    </row>
    <row r="401" spans="1:11" x14ac:dyDescent="0.25">
      <c r="A401">
        <v>23029</v>
      </c>
      <c r="B401" t="s">
        <v>1056</v>
      </c>
      <c r="C401" t="s">
        <v>573</v>
      </c>
      <c r="E401" t="s">
        <v>452</v>
      </c>
      <c r="F401">
        <v>14</v>
      </c>
      <c r="G401">
        <v>1967</v>
      </c>
      <c r="H401">
        <v>498</v>
      </c>
      <c r="I401">
        <v>2.3130000000000002</v>
      </c>
      <c r="J401">
        <v>58.674999999999997</v>
      </c>
      <c r="K401">
        <v>0</v>
      </c>
    </row>
    <row r="402" spans="1:11" x14ac:dyDescent="0.25">
      <c r="A402">
        <v>14095</v>
      </c>
      <c r="B402" t="s">
        <v>1057</v>
      </c>
      <c r="C402" t="s">
        <v>886</v>
      </c>
      <c r="E402" t="s">
        <v>620</v>
      </c>
      <c r="F402">
        <v>69</v>
      </c>
      <c r="G402">
        <v>2001</v>
      </c>
      <c r="H402">
        <v>778</v>
      </c>
      <c r="I402">
        <v>0</v>
      </c>
      <c r="J402">
        <v>0</v>
      </c>
      <c r="K402">
        <v>0</v>
      </c>
    </row>
    <row r="403" spans="1:11" x14ac:dyDescent="0.25">
      <c r="A403">
        <v>99512</v>
      </c>
      <c r="B403" t="s">
        <v>1058</v>
      </c>
      <c r="C403" t="s">
        <v>619</v>
      </c>
      <c r="E403" t="s">
        <v>745</v>
      </c>
      <c r="F403">
        <v>54</v>
      </c>
      <c r="G403">
        <v>1963</v>
      </c>
      <c r="H403">
        <v>278</v>
      </c>
      <c r="I403">
        <v>3.25</v>
      </c>
      <c r="J403">
        <v>325.31799999999998</v>
      </c>
      <c r="K403">
        <v>194</v>
      </c>
    </row>
    <row r="404" spans="1:11" x14ac:dyDescent="0.25">
      <c r="A404">
        <v>21759</v>
      </c>
      <c r="B404" t="s">
        <v>1059</v>
      </c>
      <c r="C404" t="s">
        <v>680</v>
      </c>
      <c r="E404" t="s">
        <v>598</v>
      </c>
      <c r="F404">
        <v>29</v>
      </c>
      <c r="G404">
        <v>1963</v>
      </c>
      <c r="H404">
        <v>539</v>
      </c>
      <c r="I404">
        <v>1.8440000000000001</v>
      </c>
      <c r="J404">
        <v>36.753</v>
      </c>
      <c r="K404">
        <v>0</v>
      </c>
    </row>
    <row r="405" spans="1:11" x14ac:dyDescent="0.25">
      <c r="A405">
        <v>16019</v>
      </c>
      <c r="B405" t="s">
        <v>1060</v>
      </c>
      <c r="C405" t="s">
        <v>691</v>
      </c>
      <c r="D405" t="s">
        <v>404</v>
      </c>
      <c r="E405" t="s">
        <v>670</v>
      </c>
      <c r="F405">
        <v>28</v>
      </c>
      <c r="G405">
        <v>1954</v>
      </c>
      <c r="H405">
        <v>556</v>
      </c>
      <c r="I405">
        <v>1.3129999999999999</v>
      </c>
      <c r="J405">
        <v>31.033999999999999</v>
      </c>
      <c r="K405">
        <v>0</v>
      </c>
    </row>
    <row r="406" spans="1:11" x14ac:dyDescent="0.25">
      <c r="A406">
        <v>16079</v>
      </c>
      <c r="B406" t="s">
        <v>1061</v>
      </c>
      <c r="C406" t="s">
        <v>1728</v>
      </c>
      <c r="D406" t="s">
        <v>404</v>
      </c>
      <c r="E406" t="s">
        <v>728</v>
      </c>
      <c r="F406">
        <v>87</v>
      </c>
      <c r="G406">
        <v>1943</v>
      </c>
      <c r="H406">
        <v>214</v>
      </c>
      <c r="I406">
        <v>9.5939999999999994</v>
      </c>
      <c r="J406">
        <v>546.84900000000005</v>
      </c>
      <c r="K406">
        <v>197</v>
      </c>
    </row>
    <row r="407" spans="1:11" x14ac:dyDescent="0.25">
      <c r="A407">
        <v>24235</v>
      </c>
      <c r="B407" t="s">
        <v>1062</v>
      </c>
      <c r="C407" t="s">
        <v>691</v>
      </c>
      <c r="D407" t="s">
        <v>404</v>
      </c>
      <c r="E407" t="s">
        <v>707</v>
      </c>
      <c r="F407">
        <v>15</v>
      </c>
      <c r="G407">
        <v>1995</v>
      </c>
      <c r="H407">
        <v>36</v>
      </c>
      <c r="I407">
        <v>30.25</v>
      </c>
      <c r="J407">
        <v>1853.998</v>
      </c>
      <c r="K407">
        <v>700</v>
      </c>
    </row>
    <row r="408" spans="1:11" x14ac:dyDescent="0.25">
      <c r="A408">
        <v>98312</v>
      </c>
      <c r="B408" t="s">
        <v>1062</v>
      </c>
      <c r="C408" t="s">
        <v>1063</v>
      </c>
      <c r="D408" t="s">
        <v>404</v>
      </c>
      <c r="E408" t="s">
        <v>707</v>
      </c>
      <c r="F408">
        <v>15</v>
      </c>
      <c r="G408">
        <v>1967</v>
      </c>
      <c r="H408">
        <v>372</v>
      </c>
      <c r="I408">
        <v>1.75</v>
      </c>
      <c r="J408">
        <v>145.88900000000001</v>
      </c>
      <c r="K408">
        <v>89</v>
      </c>
    </row>
    <row r="409" spans="1:11" x14ac:dyDescent="0.25">
      <c r="A409">
        <v>98488</v>
      </c>
      <c r="B409" t="s">
        <v>1064</v>
      </c>
      <c r="C409" t="s">
        <v>1065</v>
      </c>
      <c r="E409" t="s">
        <v>707</v>
      </c>
      <c r="F409">
        <v>15</v>
      </c>
      <c r="G409">
        <v>1988</v>
      </c>
      <c r="H409">
        <v>779</v>
      </c>
      <c r="I409">
        <v>0</v>
      </c>
      <c r="J409">
        <v>0</v>
      </c>
      <c r="K409">
        <v>0</v>
      </c>
    </row>
    <row r="410" spans="1:11" x14ac:dyDescent="0.25">
      <c r="A410">
        <v>98311</v>
      </c>
      <c r="B410" t="s">
        <v>1064</v>
      </c>
      <c r="C410" t="s">
        <v>619</v>
      </c>
      <c r="E410" t="s">
        <v>707</v>
      </c>
      <c r="F410">
        <v>15</v>
      </c>
      <c r="G410">
        <v>1965</v>
      </c>
      <c r="H410">
        <v>373</v>
      </c>
      <c r="I410">
        <v>1.75</v>
      </c>
      <c r="J410">
        <v>145.88900000000001</v>
      </c>
      <c r="K410">
        <v>89</v>
      </c>
    </row>
    <row r="411" spans="1:11" x14ac:dyDescent="0.25">
      <c r="A411">
        <v>12003</v>
      </c>
      <c r="B411" t="s">
        <v>1729</v>
      </c>
      <c r="C411" t="s">
        <v>1140</v>
      </c>
      <c r="E411" t="s">
        <v>670</v>
      </c>
      <c r="F411">
        <v>28</v>
      </c>
      <c r="G411">
        <v>1948</v>
      </c>
      <c r="H411">
        <v>584</v>
      </c>
      <c r="I411">
        <v>1</v>
      </c>
      <c r="J411">
        <v>21.859000000000002</v>
      </c>
      <c r="K411">
        <v>0</v>
      </c>
    </row>
    <row r="412" spans="1:11" x14ac:dyDescent="0.25">
      <c r="A412">
        <v>21032</v>
      </c>
      <c r="B412" t="s">
        <v>1730</v>
      </c>
      <c r="C412" t="s">
        <v>1594</v>
      </c>
      <c r="D412" t="s">
        <v>404</v>
      </c>
      <c r="E412" t="s">
        <v>728</v>
      </c>
      <c r="F412">
        <v>87</v>
      </c>
      <c r="G412">
        <v>1948</v>
      </c>
      <c r="H412">
        <v>266</v>
      </c>
      <c r="I412">
        <v>6.782</v>
      </c>
      <c r="J412">
        <v>361.00400000000002</v>
      </c>
      <c r="K412">
        <v>93</v>
      </c>
    </row>
    <row r="413" spans="1:11" x14ac:dyDescent="0.25">
      <c r="A413">
        <v>27025</v>
      </c>
      <c r="B413" t="s">
        <v>1066</v>
      </c>
      <c r="C413" t="s">
        <v>736</v>
      </c>
      <c r="E413" t="s">
        <v>551</v>
      </c>
      <c r="F413">
        <v>44</v>
      </c>
      <c r="G413">
        <v>1985</v>
      </c>
      <c r="H413">
        <v>781</v>
      </c>
      <c r="I413">
        <v>0</v>
      </c>
      <c r="J413">
        <v>0</v>
      </c>
      <c r="K413">
        <v>0</v>
      </c>
    </row>
    <row r="414" spans="1:11" x14ac:dyDescent="0.25">
      <c r="A414">
        <v>25033</v>
      </c>
      <c r="B414" t="s">
        <v>1066</v>
      </c>
      <c r="C414" t="s">
        <v>680</v>
      </c>
      <c r="E414" t="s">
        <v>661</v>
      </c>
      <c r="F414">
        <v>24</v>
      </c>
      <c r="G414">
        <v>1963</v>
      </c>
      <c r="H414">
        <v>780</v>
      </c>
      <c r="I414">
        <v>0</v>
      </c>
      <c r="J414">
        <v>0</v>
      </c>
      <c r="K414">
        <v>0</v>
      </c>
    </row>
    <row r="415" spans="1:11" x14ac:dyDescent="0.25">
      <c r="A415">
        <v>26075</v>
      </c>
      <c r="B415" t="s">
        <v>1067</v>
      </c>
      <c r="C415" t="s">
        <v>736</v>
      </c>
      <c r="E415" t="s">
        <v>661</v>
      </c>
      <c r="F415">
        <v>24</v>
      </c>
      <c r="G415">
        <v>1985</v>
      </c>
      <c r="H415">
        <v>3</v>
      </c>
      <c r="I415">
        <v>50.188000000000002</v>
      </c>
      <c r="J415">
        <v>3359.2759999999998</v>
      </c>
      <c r="K415">
        <v>1441</v>
      </c>
    </row>
    <row r="416" spans="1:11" x14ac:dyDescent="0.25">
      <c r="A416">
        <v>16106</v>
      </c>
      <c r="B416" t="s">
        <v>1067</v>
      </c>
      <c r="C416" t="s">
        <v>1068</v>
      </c>
      <c r="D416" t="s">
        <v>399</v>
      </c>
      <c r="E416" t="s">
        <v>452</v>
      </c>
      <c r="F416">
        <v>14</v>
      </c>
      <c r="G416">
        <v>2004</v>
      </c>
      <c r="H416">
        <v>133</v>
      </c>
      <c r="I416">
        <v>18.187999999999999</v>
      </c>
      <c r="J416">
        <v>938.88300000000004</v>
      </c>
      <c r="K416">
        <v>415</v>
      </c>
    </row>
    <row r="417" spans="1:11" x14ac:dyDescent="0.25">
      <c r="A417">
        <v>17035</v>
      </c>
      <c r="B417" t="s">
        <v>1069</v>
      </c>
      <c r="C417" t="s">
        <v>1070</v>
      </c>
      <c r="D417" t="s">
        <v>404</v>
      </c>
      <c r="E417" t="s">
        <v>687</v>
      </c>
      <c r="F417">
        <v>75</v>
      </c>
      <c r="G417">
        <v>1968</v>
      </c>
      <c r="H417">
        <v>352</v>
      </c>
      <c r="I417">
        <v>7.1879999999999997</v>
      </c>
      <c r="J417">
        <v>163.833</v>
      </c>
      <c r="K417">
        <v>0</v>
      </c>
    </row>
    <row r="418" spans="1:11" x14ac:dyDescent="0.25">
      <c r="A418">
        <v>97291</v>
      </c>
      <c r="B418" t="s">
        <v>1071</v>
      </c>
      <c r="C418" t="s">
        <v>618</v>
      </c>
      <c r="E418" t="s">
        <v>438</v>
      </c>
      <c r="F418">
        <v>6</v>
      </c>
      <c r="G418">
        <v>1971</v>
      </c>
      <c r="H418">
        <v>534</v>
      </c>
      <c r="I418">
        <v>0.56299999999999994</v>
      </c>
      <c r="J418">
        <v>41.53</v>
      </c>
      <c r="K418">
        <v>23</v>
      </c>
    </row>
    <row r="419" spans="1:11" x14ac:dyDescent="0.25">
      <c r="A419">
        <v>22991</v>
      </c>
      <c r="B419" t="s">
        <v>1072</v>
      </c>
      <c r="C419" t="s">
        <v>713</v>
      </c>
      <c r="E419" t="s">
        <v>870</v>
      </c>
      <c r="F419">
        <v>85</v>
      </c>
      <c r="G419">
        <v>1991</v>
      </c>
      <c r="H419">
        <v>31</v>
      </c>
      <c r="I419">
        <v>22.5</v>
      </c>
      <c r="J419">
        <v>1926.018</v>
      </c>
      <c r="K419">
        <v>1038</v>
      </c>
    </row>
    <row r="420" spans="1:11" x14ac:dyDescent="0.25">
      <c r="A420">
        <v>21912</v>
      </c>
      <c r="B420" t="s">
        <v>1072</v>
      </c>
      <c r="C420" t="s">
        <v>1005</v>
      </c>
      <c r="E420" t="s">
        <v>870</v>
      </c>
      <c r="F420">
        <v>85</v>
      </c>
      <c r="G420">
        <v>1956</v>
      </c>
      <c r="H420">
        <v>4</v>
      </c>
      <c r="I420">
        <v>40.25</v>
      </c>
      <c r="J420">
        <v>3130.4140000000002</v>
      </c>
      <c r="K420">
        <v>1622</v>
      </c>
    </row>
    <row r="421" spans="1:11" x14ac:dyDescent="0.25">
      <c r="A421">
        <v>21913</v>
      </c>
      <c r="B421" t="s">
        <v>1073</v>
      </c>
      <c r="C421" t="s">
        <v>639</v>
      </c>
      <c r="D421" t="s">
        <v>404</v>
      </c>
      <c r="E421" t="s">
        <v>870</v>
      </c>
      <c r="F421">
        <v>85</v>
      </c>
      <c r="G421">
        <v>1957</v>
      </c>
      <c r="H421">
        <v>30</v>
      </c>
      <c r="I421">
        <v>30.594000000000001</v>
      </c>
      <c r="J421">
        <v>1963.9939999999999</v>
      </c>
      <c r="K421">
        <v>917</v>
      </c>
    </row>
    <row r="422" spans="1:11" x14ac:dyDescent="0.25">
      <c r="A422">
        <v>18133</v>
      </c>
      <c r="B422" t="s">
        <v>1073</v>
      </c>
      <c r="C422" t="s">
        <v>593</v>
      </c>
      <c r="D422" t="s">
        <v>404</v>
      </c>
      <c r="E422" t="s">
        <v>870</v>
      </c>
      <c r="F422">
        <v>85</v>
      </c>
      <c r="G422">
        <v>1992</v>
      </c>
      <c r="H422">
        <v>782</v>
      </c>
      <c r="I422">
        <v>0</v>
      </c>
      <c r="J422">
        <v>0</v>
      </c>
      <c r="K422">
        <v>0</v>
      </c>
    </row>
    <row r="423" spans="1:11" x14ac:dyDescent="0.25">
      <c r="A423">
        <v>16062</v>
      </c>
      <c r="B423" t="s">
        <v>1074</v>
      </c>
      <c r="C423" t="s">
        <v>778</v>
      </c>
      <c r="E423" t="s">
        <v>965</v>
      </c>
      <c r="F423">
        <v>83</v>
      </c>
      <c r="G423">
        <v>1967</v>
      </c>
      <c r="H423">
        <v>783</v>
      </c>
      <c r="I423">
        <v>0</v>
      </c>
      <c r="J423">
        <v>0</v>
      </c>
      <c r="K423">
        <v>0</v>
      </c>
    </row>
    <row r="424" spans="1:11" x14ac:dyDescent="0.25">
      <c r="A424">
        <v>13077</v>
      </c>
      <c r="B424" t="s">
        <v>1075</v>
      </c>
      <c r="C424" t="s">
        <v>619</v>
      </c>
      <c r="E424" t="s">
        <v>597</v>
      </c>
      <c r="F424">
        <v>51</v>
      </c>
      <c r="G424">
        <v>1951</v>
      </c>
      <c r="H424">
        <v>184</v>
      </c>
      <c r="I424">
        <v>11.438000000000001</v>
      </c>
      <c r="J424">
        <v>672.12199999999996</v>
      </c>
      <c r="K424">
        <v>276</v>
      </c>
    </row>
    <row r="425" spans="1:11" x14ac:dyDescent="0.25">
      <c r="A425">
        <v>21798</v>
      </c>
      <c r="B425" t="s">
        <v>1076</v>
      </c>
      <c r="C425" t="s">
        <v>580</v>
      </c>
      <c r="E425" t="s">
        <v>443</v>
      </c>
      <c r="F425">
        <v>30</v>
      </c>
      <c r="G425">
        <v>1979</v>
      </c>
      <c r="H425">
        <v>600</v>
      </c>
      <c r="I425">
        <v>0.71899999999999997</v>
      </c>
      <c r="J425">
        <v>15.968999999999999</v>
      </c>
      <c r="K425">
        <v>0</v>
      </c>
    </row>
    <row r="426" spans="1:11" x14ac:dyDescent="0.25">
      <c r="A426">
        <v>13078</v>
      </c>
      <c r="B426" t="s">
        <v>1077</v>
      </c>
      <c r="C426" t="s">
        <v>747</v>
      </c>
      <c r="D426" t="s">
        <v>404</v>
      </c>
      <c r="E426" t="s">
        <v>597</v>
      </c>
      <c r="F426">
        <v>51</v>
      </c>
      <c r="G426">
        <v>1949</v>
      </c>
      <c r="H426">
        <v>185</v>
      </c>
      <c r="I426">
        <v>11.438000000000001</v>
      </c>
      <c r="J426">
        <v>672.12199999999996</v>
      </c>
      <c r="K426">
        <v>276</v>
      </c>
    </row>
    <row r="427" spans="1:11" x14ac:dyDescent="0.25">
      <c r="A427">
        <v>18056</v>
      </c>
      <c r="B427" t="s">
        <v>1078</v>
      </c>
      <c r="C427" t="s">
        <v>1034</v>
      </c>
      <c r="D427" t="s">
        <v>404</v>
      </c>
      <c r="E427" t="s">
        <v>581</v>
      </c>
      <c r="F427">
        <v>79</v>
      </c>
      <c r="G427">
        <v>1988</v>
      </c>
      <c r="H427">
        <v>378</v>
      </c>
      <c r="I427">
        <v>2.5009999999999999</v>
      </c>
      <c r="J427">
        <v>140.39699999999999</v>
      </c>
      <c r="K427">
        <v>47</v>
      </c>
    </row>
    <row r="428" spans="1:11" x14ac:dyDescent="0.25">
      <c r="A428">
        <v>18071</v>
      </c>
      <c r="B428" t="s">
        <v>1079</v>
      </c>
      <c r="C428" t="s">
        <v>590</v>
      </c>
      <c r="E428" t="s">
        <v>529</v>
      </c>
      <c r="F428">
        <v>88</v>
      </c>
      <c r="G428">
        <v>1956</v>
      </c>
      <c r="H428">
        <v>345</v>
      </c>
      <c r="I428">
        <v>5.5940000000000003</v>
      </c>
      <c r="J428">
        <v>170.19900000000001</v>
      </c>
      <c r="K428">
        <v>21</v>
      </c>
    </row>
    <row r="429" spans="1:11" x14ac:dyDescent="0.25">
      <c r="A429">
        <v>12031</v>
      </c>
      <c r="B429" t="s">
        <v>1080</v>
      </c>
      <c r="C429" t="s">
        <v>1731</v>
      </c>
      <c r="D429" t="s">
        <v>404</v>
      </c>
      <c r="E429" t="s">
        <v>644</v>
      </c>
      <c r="F429">
        <v>73</v>
      </c>
      <c r="G429">
        <v>1940</v>
      </c>
      <c r="H429">
        <v>784</v>
      </c>
      <c r="I429">
        <v>0</v>
      </c>
      <c r="J429">
        <v>0</v>
      </c>
      <c r="K429">
        <v>0</v>
      </c>
    </row>
    <row r="430" spans="1:11" x14ac:dyDescent="0.25">
      <c r="A430">
        <v>18070</v>
      </c>
      <c r="B430" t="s">
        <v>1080</v>
      </c>
      <c r="C430" t="s">
        <v>1732</v>
      </c>
      <c r="D430" t="s">
        <v>404</v>
      </c>
      <c r="E430" t="s">
        <v>529</v>
      </c>
      <c r="F430">
        <v>88</v>
      </c>
      <c r="G430">
        <v>1957</v>
      </c>
      <c r="H430">
        <v>310</v>
      </c>
      <c r="I430">
        <v>7.2350000000000003</v>
      </c>
      <c r="J430">
        <v>234.87</v>
      </c>
      <c r="K430">
        <v>46</v>
      </c>
    </row>
    <row r="431" spans="1:11" x14ac:dyDescent="0.25">
      <c r="A431">
        <v>27072</v>
      </c>
      <c r="B431" t="s">
        <v>1081</v>
      </c>
      <c r="C431" t="s">
        <v>692</v>
      </c>
      <c r="E431" t="s">
        <v>588</v>
      </c>
      <c r="F431">
        <v>61</v>
      </c>
      <c r="G431">
        <v>1983</v>
      </c>
      <c r="H431">
        <v>785</v>
      </c>
      <c r="I431">
        <v>0</v>
      </c>
      <c r="J431">
        <v>0</v>
      </c>
      <c r="K431">
        <v>0</v>
      </c>
    </row>
    <row r="432" spans="1:11" x14ac:dyDescent="0.25">
      <c r="A432">
        <v>27074</v>
      </c>
      <c r="B432" t="s">
        <v>1082</v>
      </c>
      <c r="C432" t="s">
        <v>769</v>
      </c>
      <c r="D432" t="s">
        <v>404</v>
      </c>
      <c r="E432" t="s">
        <v>588</v>
      </c>
      <c r="F432">
        <v>61</v>
      </c>
      <c r="G432">
        <v>1986</v>
      </c>
      <c r="H432">
        <v>786</v>
      </c>
      <c r="I432">
        <v>0</v>
      </c>
      <c r="J432">
        <v>0</v>
      </c>
      <c r="K432">
        <v>0</v>
      </c>
    </row>
    <row r="433" spans="1:11" x14ac:dyDescent="0.25">
      <c r="A433">
        <v>26039</v>
      </c>
      <c r="B433" t="s">
        <v>1083</v>
      </c>
      <c r="C433" t="s">
        <v>580</v>
      </c>
      <c r="E433" t="s">
        <v>670</v>
      </c>
      <c r="F433">
        <v>28</v>
      </c>
      <c r="G433">
        <v>1984</v>
      </c>
      <c r="H433">
        <v>787</v>
      </c>
      <c r="I433">
        <v>0</v>
      </c>
      <c r="J433">
        <v>0</v>
      </c>
      <c r="K433">
        <v>0</v>
      </c>
    </row>
    <row r="434" spans="1:11" x14ac:dyDescent="0.25">
      <c r="A434">
        <v>21076</v>
      </c>
      <c r="B434" t="s">
        <v>1733</v>
      </c>
      <c r="C434" t="s">
        <v>690</v>
      </c>
      <c r="D434" t="s">
        <v>404</v>
      </c>
      <c r="E434" t="s">
        <v>574</v>
      </c>
      <c r="F434">
        <v>86</v>
      </c>
      <c r="G434">
        <v>1997</v>
      </c>
      <c r="H434">
        <v>788</v>
      </c>
      <c r="I434">
        <v>0</v>
      </c>
      <c r="J434">
        <v>0</v>
      </c>
      <c r="K434">
        <v>0</v>
      </c>
    </row>
    <row r="435" spans="1:11" x14ac:dyDescent="0.25">
      <c r="A435">
        <v>20517</v>
      </c>
      <c r="B435" t="s">
        <v>1084</v>
      </c>
      <c r="C435" t="s">
        <v>800</v>
      </c>
      <c r="E435" t="s">
        <v>583</v>
      </c>
      <c r="F435">
        <v>70</v>
      </c>
      <c r="G435">
        <v>1943</v>
      </c>
      <c r="H435">
        <v>245</v>
      </c>
      <c r="I435">
        <v>6.9539999999999997</v>
      </c>
      <c r="J435">
        <v>413.46300000000002</v>
      </c>
      <c r="K435">
        <v>146</v>
      </c>
    </row>
    <row r="436" spans="1:11" x14ac:dyDescent="0.25">
      <c r="A436">
        <v>15072</v>
      </c>
      <c r="B436" t="s">
        <v>1085</v>
      </c>
      <c r="C436" t="s">
        <v>629</v>
      </c>
      <c r="D436" t="s">
        <v>399</v>
      </c>
      <c r="E436" t="s">
        <v>446</v>
      </c>
      <c r="F436">
        <v>52</v>
      </c>
      <c r="G436">
        <v>2006</v>
      </c>
      <c r="H436">
        <v>789</v>
      </c>
      <c r="I436">
        <v>0</v>
      </c>
      <c r="J436">
        <v>0</v>
      </c>
      <c r="K436">
        <v>0</v>
      </c>
    </row>
    <row r="437" spans="1:11" x14ac:dyDescent="0.25">
      <c r="A437">
        <v>24224</v>
      </c>
      <c r="B437" t="s">
        <v>1086</v>
      </c>
      <c r="C437" t="s">
        <v>600</v>
      </c>
      <c r="E437" t="s">
        <v>597</v>
      </c>
      <c r="F437">
        <v>51</v>
      </c>
      <c r="G437">
        <v>1964</v>
      </c>
      <c r="H437">
        <v>790</v>
      </c>
      <c r="I437">
        <v>0</v>
      </c>
      <c r="J437">
        <v>0</v>
      </c>
      <c r="K437">
        <v>0</v>
      </c>
    </row>
    <row r="438" spans="1:11" x14ac:dyDescent="0.25">
      <c r="A438">
        <v>15045</v>
      </c>
      <c r="B438" t="s">
        <v>1087</v>
      </c>
      <c r="C438" t="s">
        <v>782</v>
      </c>
      <c r="D438" t="s">
        <v>404</v>
      </c>
      <c r="E438" t="s">
        <v>583</v>
      </c>
      <c r="F438">
        <v>70</v>
      </c>
      <c r="G438">
        <v>1939</v>
      </c>
      <c r="H438">
        <v>791</v>
      </c>
      <c r="I438">
        <v>0</v>
      </c>
      <c r="J438">
        <v>0</v>
      </c>
      <c r="K438">
        <v>0</v>
      </c>
    </row>
    <row r="439" spans="1:11" x14ac:dyDescent="0.25">
      <c r="A439">
        <v>19006</v>
      </c>
      <c r="B439" t="s">
        <v>1088</v>
      </c>
      <c r="C439" t="s">
        <v>585</v>
      </c>
      <c r="D439" t="s">
        <v>404</v>
      </c>
      <c r="E439" t="s">
        <v>728</v>
      </c>
      <c r="F439">
        <v>87</v>
      </c>
      <c r="G439">
        <v>1941</v>
      </c>
      <c r="H439">
        <v>240</v>
      </c>
      <c r="I439">
        <v>8.0009999999999994</v>
      </c>
      <c r="J439">
        <v>440.00099999999998</v>
      </c>
      <c r="K439">
        <v>128</v>
      </c>
    </row>
    <row r="440" spans="1:11" x14ac:dyDescent="0.25">
      <c r="A440">
        <v>18075</v>
      </c>
      <c r="B440" t="s">
        <v>1089</v>
      </c>
      <c r="C440" t="s">
        <v>593</v>
      </c>
      <c r="D440" t="s">
        <v>404</v>
      </c>
      <c r="E440" t="s">
        <v>524</v>
      </c>
      <c r="F440">
        <v>89</v>
      </c>
      <c r="G440">
        <v>1997</v>
      </c>
      <c r="H440">
        <v>366</v>
      </c>
      <c r="I440">
        <v>2.6880000000000002</v>
      </c>
      <c r="J440">
        <v>151.88200000000001</v>
      </c>
      <c r="K440">
        <v>47</v>
      </c>
    </row>
    <row r="441" spans="1:11" x14ac:dyDescent="0.25">
      <c r="A441">
        <v>20626</v>
      </c>
      <c r="B441" t="s">
        <v>1090</v>
      </c>
      <c r="C441" t="s">
        <v>608</v>
      </c>
      <c r="E441" t="s">
        <v>537</v>
      </c>
      <c r="F441">
        <v>10</v>
      </c>
      <c r="G441">
        <v>1973</v>
      </c>
      <c r="H441">
        <v>587</v>
      </c>
      <c r="I441">
        <v>1.5</v>
      </c>
      <c r="J441">
        <v>20.693000000000001</v>
      </c>
      <c r="K441">
        <v>0</v>
      </c>
    </row>
    <row r="442" spans="1:11" x14ac:dyDescent="0.25">
      <c r="A442">
        <v>21001</v>
      </c>
      <c r="B442" t="s">
        <v>1091</v>
      </c>
      <c r="C442" t="s">
        <v>646</v>
      </c>
      <c r="D442" t="s">
        <v>716</v>
      </c>
      <c r="E442" t="s">
        <v>537</v>
      </c>
      <c r="F442">
        <v>10</v>
      </c>
      <c r="G442">
        <v>2008</v>
      </c>
      <c r="H442">
        <v>588</v>
      </c>
      <c r="I442">
        <v>1.5</v>
      </c>
      <c r="J442">
        <v>20.693000000000001</v>
      </c>
      <c r="K442">
        <v>0</v>
      </c>
    </row>
    <row r="443" spans="1:11" x14ac:dyDescent="0.25">
      <c r="A443">
        <v>26005</v>
      </c>
      <c r="B443" t="s">
        <v>1091</v>
      </c>
      <c r="C443" t="s">
        <v>767</v>
      </c>
      <c r="D443" t="s">
        <v>404</v>
      </c>
      <c r="E443" t="s">
        <v>537</v>
      </c>
      <c r="F443">
        <v>10</v>
      </c>
      <c r="G443">
        <v>1970</v>
      </c>
      <c r="H443">
        <v>589</v>
      </c>
      <c r="I443">
        <v>1.5</v>
      </c>
      <c r="J443">
        <v>20.693000000000001</v>
      </c>
      <c r="K443">
        <v>0</v>
      </c>
    </row>
    <row r="444" spans="1:11" x14ac:dyDescent="0.25">
      <c r="A444">
        <v>10082</v>
      </c>
      <c r="B444" t="s">
        <v>1092</v>
      </c>
      <c r="C444" t="s">
        <v>696</v>
      </c>
      <c r="E444" t="s">
        <v>620</v>
      </c>
      <c r="F444">
        <v>69</v>
      </c>
      <c r="G444">
        <v>1961</v>
      </c>
      <c r="H444">
        <v>140</v>
      </c>
      <c r="I444">
        <v>14.313000000000001</v>
      </c>
      <c r="J444">
        <v>892.30899999999997</v>
      </c>
      <c r="K444">
        <v>385</v>
      </c>
    </row>
    <row r="445" spans="1:11" x14ac:dyDescent="0.25">
      <c r="A445">
        <v>22979</v>
      </c>
      <c r="B445" t="s">
        <v>1093</v>
      </c>
      <c r="C445" t="s">
        <v>1094</v>
      </c>
      <c r="E445" t="s">
        <v>31</v>
      </c>
      <c r="F445">
        <v>19</v>
      </c>
      <c r="G445">
        <v>1977</v>
      </c>
      <c r="H445">
        <v>792</v>
      </c>
      <c r="I445">
        <v>0</v>
      </c>
      <c r="J445">
        <v>0</v>
      </c>
      <c r="K445">
        <v>0</v>
      </c>
    </row>
    <row r="446" spans="1:11" x14ac:dyDescent="0.25">
      <c r="A446">
        <v>21066</v>
      </c>
      <c r="B446" t="s">
        <v>1734</v>
      </c>
      <c r="C446" t="s">
        <v>1212</v>
      </c>
      <c r="D446" t="s">
        <v>716</v>
      </c>
      <c r="E446" t="s">
        <v>524</v>
      </c>
      <c r="F446">
        <v>89</v>
      </c>
      <c r="G446">
        <v>2018</v>
      </c>
      <c r="H446">
        <v>793</v>
      </c>
      <c r="I446">
        <v>0</v>
      </c>
      <c r="J446">
        <v>0</v>
      </c>
      <c r="K446">
        <v>0</v>
      </c>
    </row>
    <row r="447" spans="1:11" x14ac:dyDescent="0.25">
      <c r="A447">
        <v>17029</v>
      </c>
      <c r="B447" t="s">
        <v>1095</v>
      </c>
      <c r="C447" t="s">
        <v>1096</v>
      </c>
      <c r="E447" t="s">
        <v>446</v>
      </c>
      <c r="F447">
        <v>52</v>
      </c>
      <c r="G447">
        <v>1966</v>
      </c>
      <c r="H447">
        <v>794</v>
      </c>
      <c r="I447">
        <v>0</v>
      </c>
      <c r="J447">
        <v>0</v>
      </c>
      <c r="K447">
        <v>0</v>
      </c>
    </row>
    <row r="448" spans="1:11" x14ac:dyDescent="0.25">
      <c r="A448">
        <v>99502</v>
      </c>
      <c r="B448" t="s">
        <v>1097</v>
      </c>
      <c r="C448" t="s">
        <v>655</v>
      </c>
      <c r="E448" t="s">
        <v>605</v>
      </c>
      <c r="F448">
        <v>16</v>
      </c>
      <c r="G448">
        <v>1952</v>
      </c>
      <c r="H448">
        <v>795</v>
      </c>
      <c r="I448">
        <v>0</v>
      </c>
      <c r="J448">
        <v>0</v>
      </c>
      <c r="K448">
        <v>0</v>
      </c>
    </row>
    <row r="449" spans="1:11" x14ac:dyDescent="0.25">
      <c r="A449">
        <v>12038</v>
      </c>
      <c r="B449" t="s">
        <v>1098</v>
      </c>
      <c r="C449" t="s">
        <v>1099</v>
      </c>
      <c r="E449" t="s">
        <v>644</v>
      </c>
      <c r="F449">
        <v>73</v>
      </c>
      <c r="G449">
        <v>1955</v>
      </c>
      <c r="H449">
        <v>38</v>
      </c>
      <c r="I449">
        <v>24.562999999999999</v>
      </c>
      <c r="J449">
        <v>1819.6569999999999</v>
      </c>
      <c r="K449">
        <v>971</v>
      </c>
    </row>
    <row r="450" spans="1:11" x14ac:dyDescent="0.25">
      <c r="A450">
        <v>12037</v>
      </c>
      <c r="B450" t="s">
        <v>1100</v>
      </c>
      <c r="C450" t="s">
        <v>901</v>
      </c>
      <c r="D450" t="s">
        <v>404</v>
      </c>
      <c r="E450" t="s">
        <v>644</v>
      </c>
      <c r="F450">
        <v>73</v>
      </c>
      <c r="G450">
        <v>1951</v>
      </c>
      <c r="H450">
        <v>21</v>
      </c>
      <c r="I450">
        <v>29</v>
      </c>
      <c r="J450">
        <v>2177.152</v>
      </c>
      <c r="K450">
        <v>1189</v>
      </c>
    </row>
    <row r="451" spans="1:11" x14ac:dyDescent="0.25">
      <c r="A451">
        <v>20562</v>
      </c>
      <c r="B451" t="s">
        <v>1101</v>
      </c>
      <c r="C451" t="s">
        <v>1102</v>
      </c>
      <c r="D451" t="s">
        <v>404</v>
      </c>
      <c r="E451" t="s">
        <v>617</v>
      </c>
      <c r="F451">
        <v>94</v>
      </c>
      <c r="G451">
        <v>1976</v>
      </c>
      <c r="H451">
        <v>511</v>
      </c>
      <c r="I451">
        <v>2.282</v>
      </c>
      <c r="J451">
        <v>52.957000000000001</v>
      </c>
      <c r="K451">
        <v>0</v>
      </c>
    </row>
    <row r="452" spans="1:11" x14ac:dyDescent="0.25">
      <c r="A452">
        <v>16060</v>
      </c>
      <c r="B452" t="s">
        <v>1103</v>
      </c>
      <c r="C452" t="s">
        <v>599</v>
      </c>
      <c r="E452" t="s">
        <v>965</v>
      </c>
      <c r="F452">
        <v>83</v>
      </c>
      <c r="G452">
        <v>1972</v>
      </c>
      <c r="H452">
        <v>275</v>
      </c>
      <c r="I452">
        <v>5.6879999999999997</v>
      </c>
      <c r="J452">
        <v>336.66199999999998</v>
      </c>
      <c r="K452">
        <v>110</v>
      </c>
    </row>
    <row r="453" spans="1:11" x14ac:dyDescent="0.25">
      <c r="A453">
        <v>19030</v>
      </c>
      <c r="B453" t="s">
        <v>1104</v>
      </c>
      <c r="C453" t="s">
        <v>669</v>
      </c>
      <c r="E453" t="s">
        <v>803</v>
      </c>
      <c r="F453">
        <v>74</v>
      </c>
      <c r="G453">
        <v>1954</v>
      </c>
      <c r="H453">
        <v>796</v>
      </c>
      <c r="I453">
        <v>0</v>
      </c>
      <c r="J453">
        <v>0</v>
      </c>
      <c r="K453">
        <v>0</v>
      </c>
    </row>
    <row r="454" spans="1:11" x14ac:dyDescent="0.25">
      <c r="A454">
        <v>29039</v>
      </c>
      <c r="B454" t="s">
        <v>1105</v>
      </c>
      <c r="C454" t="s">
        <v>691</v>
      </c>
      <c r="D454" t="s">
        <v>404</v>
      </c>
      <c r="E454" t="s">
        <v>452</v>
      </c>
      <c r="F454">
        <v>14</v>
      </c>
      <c r="G454">
        <v>1956</v>
      </c>
      <c r="H454">
        <v>158</v>
      </c>
      <c r="I454">
        <v>12.656000000000001</v>
      </c>
      <c r="J454">
        <v>793.42899999999997</v>
      </c>
      <c r="K454">
        <v>394</v>
      </c>
    </row>
    <row r="455" spans="1:11" x14ac:dyDescent="0.25">
      <c r="A455">
        <v>16105</v>
      </c>
      <c r="B455" t="s">
        <v>1106</v>
      </c>
      <c r="C455" t="s">
        <v>800</v>
      </c>
      <c r="E455" t="s">
        <v>452</v>
      </c>
      <c r="F455">
        <v>14</v>
      </c>
      <c r="G455">
        <v>1959</v>
      </c>
      <c r="H455">
        <v>100</v>
      </c>
      <c r="I455">
        <v>23</v>
      </c>
      <c r="J455">
        <v>1162.337</v>
      </c>
      <c r="K455">
        <v>457</v>
      </c>
    </row>
    <row r="456" spans="1:11" x14ac:dyDescent="0.25">
      <c r="A456">
        <v>29040</v>
      </c>
      <c r="B456" t="s">
        <v>1106</v>
      </c>
      <c r="C456" t="s">
        <v>599</v>
      </c>
      <c r="E456" t="s">
        <v>452</v>
      </c>
      <c r="F456">
        <v>14</v>
      </c>
      <c r="G456">
        <v>1961</v>
      </c>
      <c r="H456">
        <v>47</v>
      </c>
      <c r="I456">
        <v>25.125</v>
      </c>
      <c r="J456">
        <v>1749.7439999999999</v>
      </c>
      <c r="K456">
        <v>846</v>
      </c>
    </row>
    <row r="457" spans="1:11" x14ac:dyDescent="0.25">
      <c r="A457">
        <v>11045</v>
      </c>
      <c r="B457" t="s">
        <v>1107</v>
      </c>
      <c r="C457" t="s">
        <v>582</v>
      </c>
      <c r="E457" t="s">
        <v>634</v>
      </c>
      <c r="F457">
        <v>2</v>
      </c>
      <c r="G457">
        <v>1954</v>
      </c>
      <c r="H457">
        <v>258</v>
      </c>
      <c r="I457">
        <v>3.5</v>
      </c>
      <c r="J457">
        <v>375.77699999999999</v>
      </c>
      <c r="K457">
        <v>236</v>
      </c>
    </row>
    <row r="458" spans="1:11" x14ac:dyDescent="0.25">
      <c r="A458">
        <v>21776</v>
      </c>
      <c r="B458" t="s">
        <v>1108</v>
      </c>
      <c r="C458" t="s">
        <v>812</v>
      </c>
      <c r="E458" t="s">
        <v>29</v>
      </c>
      <c r="F458">
        <v>17</v>
      </c>
      <c r="G458">
        <v>1971</v>
      </c>
      <c r="H458">
        <v>411</v>
      </c>
      <c r="I458">
        <v>2.0939999999999999</v>
      </c>
      <c r="J458">
        <v>119.59399999999999</v>
      </c>
      <c r="K458">
        <v>47</v>
      </c>
    </row>
    <row r="459" spans="1:11" x14ac:dyDescent="0.25">
      <c r="A459">
        <v>15013</v>
      </c>
      <c r="B459" t="s">
        <v>1109</v>
      </c>
      <c r="C459" t="s">
        <v>1110</v>
      </c>
      <c r="D459" t="s">
        <v>404</v>
      </c>
      <c r="E459" t="s">
        <v>29</v>
      </c>
      <c r="F459">
        <v>17</v>
      </c>
      <c r="G459">
        <v>1972</v>
      </c>
      <c r="H459">
        <v>797</v>
      </c>
      <c r="I459">
        <v>0</v>
      </c>
      <c r="J459">
        <v>0</v>
      </c>
      <c r="K459">
        <v>0</v>
      </c>
    </row>
    <row r="460" spans="1:11" x14ac:dyDescent="0.25">
      <c r="A460">
        <v>15050</v>
      </c>
      <c r="B460" t="s">
        <v>1111</v>
      </c>
      <c r="C460" t="s">
        <v>639</v>
      </c>
      <c r="D460" t="s">
        <v>404</v>
      </c>
      <c r="E460" t="s">
        <v>47</v>
      </c>
      <c r="F460">
        <v>33</v>
      </c>
      <c r="G460">
        <v>1949</v>
      </c>
      <c r="H460">
        <v>256</v>
      </c>
      <c r="I460">
        <v>7.0309999999999997</v>
      </c>
      <c r="J460">
        <v>385.35899999999998</v>
      </c>
      <c r="K460">
        <v>165</v>
      </c>
    </row>
    <row r="461" spans="1:11" x14ac:dyDescent="0.25">
      <c r="A461">
        <v>17006</v>
      </c>
      <c r="B461" t="s">
        <v>1112</v>
      </c>
      <c r="C461" t="s">
        <v>648</v>
      </c>
      <c r="D461" t="s">
        <v>399</v>
      </c>
      <c r="E461" t="s">
        <v>870</v>
      </c>
      <c r="F461">
        <v>85</v>
      </c>
      <c r="G461">
        <v>2009</v>
      </c>
      <c r="H461">
        <v>800</v>
      </c>
      <c r="I461">
        <v>0</v>
      </c>
      <c r="J461">
        <v>0</v>
      </c>
      <c r="K461">
        <v>0</v>
      </c>
    </row>
    <row r="462" spans="1:11" x14ac:dyDescent="0.25">
      <c r="A462">
        <v>17005</v>
      </c>
      <c r="B462" t="s">
        <v>1112</v>
      </c>
      <c r="C462" t="s">
        <v>582</v>
      </c>
      <c r="D462" t="s">
        <v>399</v>
      </c>
      <c r="E462" t="s">
        <v>870</v>
      </c>
      <c r="F462">
        <v>85</v>
      </c>
      <c r="G462">
        <v>2008</v>
      </c>
      <c r="H462">
        <v>799</v>
      </c>
      <c r="I462">
        <v>0</v>
      </c>
      <c r="J462">
        <v>0</v>
      </c>
      <c r="K462">
        <v>0</v>
      </c>
    </row>
    <row r="463" spans="1:11" x14ac:dyDescent="0.25">
      <c r="A463">
        <v>26043</v>
      </c>
      <c r="B463" t="s">
        <v>1112</v>
      </c>
      <c r="C463" t="s">
        <v>619</v>
      </c>
      <c r="E463" t="s">
        <v>860</v>
      </c>
      <c r="F463">
        <v>45</v>
      </c>
      <c r="G463">
        <v>1969</v>
      </c>
      <c r="H463">
        <v>150</v>
      </c>
      <c r="I463">
        <v>17.626000000000001</v>
      </c>
      <c r="J463">
        <v>836.221</v>
      </c>
      <c r="K463">
        <v>350</v>
      </c>
    </row>
    <row r="464" spans="1:11" x14ac:dyDescent="0.25">
      <c r="A464">
        <v>17004</v>
      </c>
      <c r="B464" t="s">
        <v>1112</v>
      </c>
      <c r="C464" t="s">
        <v>778</v>
      </c>
      <c r="D464" t="s">
        <v>399</v>
      </c>
      <c r="E464" t="s">
        <v>870</v>
      </c>
      <c r="F464">
        <v>85</v>
      </c>
      <c r="G464">
        <v>2006</v>
      </c>
      <c r="H464">
        <v>798</v>
      </c>
      <c r="I464">
        <v>0</v>
      </c>
      <c r="J464">
        <v>0</v>
      </c>
      <c r="K464">
        <v>0</v>
      </c>
    </row>
    <row r="465" spans="1:11" x14ac:dyDescent="0.25">
      <c r="A465">
        <v>17003</v>
      </c>
      <c r="B465" t="s">
        <v>1113</v>
      </c>
      <c r="C465" t="s">
        <v>639</v>
      </c>
      <c r="D465" t="s">
        <v>404</v>
      </c>
      <c r="E465" t="s">
        <v>870</v>
      </c>
      <c r="F465">
        <v>85</v>
      </c>
      <c r="G465">
        <v>1979</v>
      </c>
      <c r="H465">
        <v>801</v>
      </c>
      <c r="I465">
        <v>0</v>
      </c>
      <c r="J465">
        <v>0</v>
      </c>
      <c r="K465">
        <v>0</v>
      </c>
    </row>
    <row r="466" spans="1:11" x14ac:dyDescent="0.25">
      <c r="A466">
        <v>21011</v>
      </c>
      <c r="B466" t="s">
        <v>1113</v>
      </c>
      <c r="C466" t="s">
        <v>691</v>
      </c>
      <c r="D466" t="s">
        <v>404</v>
      </c>
      <c r="E466" t="s">
        <v>902</v>
      </c>
      <c r="F466">
        <v>77</v>
      </c>
      <c r="G466">
        <v>1969</v>
      </c>
      <c r="H466">
        <v>802</v>
      </c>
      <c r="I466">
        <v>0</v>
      </c>
      <c r="J466">
        <v>0</v>
      </c>
      <c r="K466">
        <v>0</v>
      </c>
    </row>
    <row r="467" spans="1:11" x14ac:dyDescent="0.25">
      <c r="A467">
        <v>16041</v>
      </c>
      <c r="B467" t="s">
        <v>1114</v>
      </c>
      <c r="C467" t="s">
        <v>747</v>
      </c>
      <c r="D467" t="s">
        <v>404</v>
      </c>
      <c r="E467" t="s">
        <v>583</v>
      </c>
      <c r="F467">
        <v>70</v>
      </c>
      <c r="G467">
        <v>1936</v>
      </c>
      <c r="H467">
        <v>803</v>
      </c>
      <c r="I467">
        <v>0</v>
      </c>
      <c r="J467">
        <v>0</v>
      </c>
      <c r="K467">
        <v>0</v>
      </c>
    </row>
    <row r="468" spans="1:11" x14ac:dyDescent="0.25">
      <c r="A468">
        <v>20605</v>
      </c>
      <c r="B468" t="s">
        <v>1115</v>
      </c>
      <c r="C468" t="s">
        <v>669</v>
      </c>
      <c r="E468" t="s">
        <v>641</v>
      </c>
      <c r="F468">
        <v>95</v>
      </c>
      <c r="G468">
        <v>1982</v>
      </c>
      <c r="H468">
        <v>804</v>
      </c>
      <c r="I468">
        <v>0</v>
      </c>
      <c r="J468">
        <v>0</v>
      </c>
      <c r="K468">
        <v>0</v>
      </c>
    </row>
    <row r="469" spans="1:11" x14ac:dyDescent="0.25">
      <c r="A469">
        <v>26025</v>
      </c>
      <c r="B469" t="s">
        <v>1116</v>
      </c>
      <c r="C469" t="s">
        <v>614</v>
      </c>
      <c r="D469" t="s">
        <v>404</v>
      </c>
      <c r="E469" t="s">
        <v>523</v>
      </c>
      <c r="F469">
        <v>63</v>
      </c>
      <c r="G469">
        <v>1971</v>
      </c>
      <c r="H469">
        <v>502</v>
      </c>
      <c r="I469">
        <v>2.6880000000000002</v>
      </c>
      <c r="J469">
        <v>55.314999999999998</v>
      </c>
      <c r="K469">
        <v>0</v>
      </c>
    </row>
    <row r="470" spans="1:11" x14ac:dyDescent="0.25">
      <c r="A470">
        <v>24236</v>
      </c>
      <c r="B470" t="s">
        <v>1117</v>
      </c>
      <c r="C470" t="s">
        <v>834</v>
      </c>
      <c r="E470" t="s">
        <v>31</v>
      </c>
      <c r="F470">
        <v>19</v>
      </c>
      <c r="G470">
        <v>1959</v>
      </c>
      <c r="H470">
        <v>456</v>
      </c>
      <c r="I470">
        <v>2.0630000000000002</v>
      </c>
      <c r="J470">
        <v>82.12</v>
      </c>
      <c r="K470">
        <v>23</v>
      </c>
    </row>
    <row r="471" spans="1:11" x14ac:dyDescent="0.25">
      <c r="A471">
        <v>20564</v>
      </c>
      <c r="B471" t="s">
        <v>1118</v>
      </c>
      <c r="C471" t="s">
        <v>618</v>
      </c>
      <c r="E471" t="s">
        <v>581</v>
      </c>
      <c r="F471">
        <v>79</v>
      </c>
      <c r="G471">
        <v>1964</v>
      </c>
      <c r="H471">
        <v>194</v>
      </c>
      <c r="I471">
        <v>6</v>
      </c>
      <c r="J471">
        <v>625.62599999999998</v>
      </c>
      <c r="K471">
        <v>390</v>
      </c>
    </row>
    <row r="472" spans="1:11" x14ac:dyDescent="0.25">
      <c r="A472">
        <v>17078</v>
      </c>
      <c r="B472" t="s">
        <v>1119</v>
      </c>
      <c r="C472" t="s">
        <v>611</v>
      </c>
      <c r="E472" t="s">
        <v>574</v>
      </c>
      <c r="F472">
        <v>86</v>
      </c>
      <c r="G472">
        <v>1991</v>
      </c>
      <c r="H472">
        <v>407</v>
      </c>
      <c r="I472">
        <v>2.4220000000000002</v>
      </c>
      <c r="J472">
        <v>121.402</v>
      </c>
      <c r="K472">
        <v>30</v>
      </c>
    </row>
    <row r="473" spans="1:11" x14ac:dyDescent="0.25">
      <c r="A473">
        <v>21008</v>
      </c>
      <c r="B473" t="s">
        <v>1735</v>
      </c>
      <c r="C473" t="s">
        <v>782</v>
      </c>
      <c r="D473" t="s">
        <v>404</v>
      </c>
      <c r="E473" t="s">
        <v>860</v>
      </c>
      <c r="F473">
        <v>45</v>
      </c>
      <c r="G473">
        <v>1953</v>
      </c>
      <c r="H473">
        <v>449</v>
      </c>
      <c r="I473">
        <v>1.609</v>
      </c>
      <c r="J473">
        <v>90.257000000000005</v>
      </c>
      <c r="K473">
        <v>40</v>
      </c>
    </row>
    <row r="474" spans="1:11" x14ac:dyDescent="0.25">
      <c r="A474">
        <v>10085</v>
      </c>
      <c r="B474" t="s">
        <v>1120</v>
      </c>
      <c r="C474" t="s">
        <v>590</v>
      </c>
      <c r="E474" t="s">
        <v>620</v>
      </c>
      <c r="F474">
        <v>69</v>
      </c>
      <c r="G474">
        <v>1961</v>
      </c>
      <c r="H474">
        <v>141</v>
      </c>
      <c r="I474">
        <v>20.25</v>
      </c>
      <c r="J474">
        <v>877.28099999999995</v>
      </c>
      <c r="K474">
        <v>286</v>
      </c>
    </row>
    <row r="475" spans="1:11" x14ac:dyDescent="0.25">
      <c r="A475">
        <v>13018</v>
      </c>
      <c r="B475" t="s">
        <v>1121</v>
      </c>
      <c r="C475" t="s">
        <v>1122</v>
      </c>
      <c r="E475" t="s">
        <v>687</v>
      </c>
      <c r="F475">
        <v>75</v>
      </c>
      <c r="G475">
        <v>1965</v>
      </c>
      <c r="H475">
        <v>805</v>
      </c>
      <c r="I475">
        <v>0</v>
      </c>
      <c r="J475">
        <v>0</v>
      </c>
      <c r="K475">
        <v>0</v>
      </c>
    </row>
    <row r="476" spans="1:11" x14ac:dyDescent="0.25">
      <c r="A476">
        <v>19029</v>
      </c>
      <c r="B476" t="s">
        <v>1123</v>
      </c>
      <c r="C476" t="s">
        <v>988</v>
      </c>
      <c r="D476" t="s">
        <v>404</v>
      </c>
      <c r="E476" t="s">
        <v>602</v>
      </c>
      <c r="F476">
        <v>27</v>
      </c>
      <c r="G476">
        <v>1954</v>
      </c>
      <c r="H476">
        <v>341</v>
      </c>
      <c r="I476">
        <v>5.875</v>
      </c>
      <c r="J476">
        <v>171.12299999999999</v>
      </c>
      <c r="K476">
        <v>21</v>
      </c>
    </row>
    <row r="477" spans="1:11" x14ac:dyDescent="0.25">
      <c r="A477">
        <v>17059</v>
      </c>
      <c r="B477" t="s">
        <v>1124</v>
      </c>
      <c r="C477" t="s">
        <v>600</v>
      </c>
      <c r="E477" t="s">
        <v>438</v>
      </c>
      <c r="F477">
        <v>6</v>
      </c>
      <c r="G477">
        <v>1990</v>
      </c>
      <c r="H477">
        <v>499</v>
      </c>
      <c r="I477">
        <v>1.5629999999999999</v>
      </c>
      <c r="J477">
        <v>57.512999999999998</v>
      </c>
      <c r="K477">
        <v>0</v>
      </c>
    </row>
    <row r="478" spans="1:11" x14ac:dyDescent="0.25">
      <c r="A478">
        <v>11006</v>
      </c>
      <c r="B478" t="s">
        <v>1125</v>
      </c>
      <c r="C478" t="s">
        <v>596</v>
      </c>
      <c r="E478" t="s">
        <v>745</v>
      </c>
      <c r="F478">
        <v>54</v>
      </c>
      <c r="G478">
        <v>1957</v>
      </c>
      <c r="H478">
        <v>56</v>
      </c>
      <c r="I478">
        <v>29.19</v>
      </c>
      <c r="J478">
        <v>1583.5989999999999</v>
      </c>
      <c r="K478">
        <v>528</v>
      </c>
    </row>
    <row r="479" spans="1:11" x14ac:dyDescent="0.25">
      <c r="A479">
        <v>19039</v>
      </c>
      <c r="B479" t="s">
        <v>1126</v>
      </c>
      <c r="C479" t="s">
        <v>619</v>
      </c>
      <c r="E479" t="s">
        <v>838</v>
      </c>
      <c r="F479">
        <v>82</v>
      </c>
      <c r="G479">
        <v>1974</v>
      </c>
      <c r="H479">
        <v>806</v>
      </c>
      <c r="I479">
        <v>0</v>
      </c>
      <c r="J479">
        <v>0</v>
      </c>
      <c r="K479">
        <v>0</v>
      </c>
    </row>
    <row r="480" spans="1:11" x14ac:dyDescent="0.25">
      <c r="A480">
        <v>11047</v>
      </c>
      <c r="B480" t="s">
        <v>1127</v>
      </c>
      <c r="C480" t="s">
        <v>600</v>
      </c>
      <c r="E480" t="s">
        <v>829</v>
      </c>
      <c r="F480">
        <v>68</v>
      </c>
      <c r="G480">
        <v>1979</v>
      </c>
      <c r="H480">
        <v>807</v>
      </c>
      <c r="I480">
        <v>0</v>
      </c>
      <c r="J480">
        <v>0</v>
      </c>
      <c r="K480">
        <v>0</v>
      </c>
    </row>
    <row r="481" spans="1:11" x14ac:dyDescent="0.25">
      <c r="A481">
        <v>15086</v>
      </c>
      <c r="B481" t="s">
        <v>1128</v>
      </c>
      <c r="C481" t="s">
        <v>663</v>
      </c>
      <c r="E481" t="s">
        <v>535</v>
      </c>
      <c r="F481">
        <v>42</v>
      </c>
      <c r="G481">
        <v>1951</v>
      </c>
      <c r="H481">
        <v>447</v>
      </c>
      <c r="I481">
        <v>1.5940000000000001</v>
      </c>
      <c r="J481">
        <v>91.778999999999996</v>
      </c>
      <c r="K481">
        <v>30</v>
      </c>
    </row>
    <row r="482" spans="1:11" x14ac:dyDescent="0.25">
      <c r="A482">
        <v>21072</v>
      </c>
      <c r="B482" t="s">
        <v>1736</v>
      </c>
      <c r="C482" t="s">
        <v>1737</v>
      </c>
      <c r="E482" t="s">
        <v>634</v>
      </c>
      <c r="F482">
        <v>2</v>
      </c>
      <c r="G482">
        <v>1983</v>
      </c>
      <c r="H482">
        <v>578</v>
      </c>
      <c r="I482">
        <v>0.84399999999999997</v>
      </c>
      <c r="J482">
        <v>22.154</v>
      </c>
      <c r="K482">
        <v>0</v>
      </c>
    </row>
    <row r="483" spans="1:11" x14ac:dyDescent="0.25">
      <c r="A483">
        <v>27030</v>
      </c>
      <c r="B483" t="s">
        <v>1129</v>
      </c>
      <c r="C483" t="s">
        <v>1130</v>
      </c>
      <c r="D483" t="s">
        <v>404</v>
      </c>
      <c r="E483" t="s">
        <v>855</v>
      </c>
      <c r="F483">
        <v>56</v>
      </c>
      <c r="G483">
        <v>1962</v>
      </c>
      <c r="H483">
        <v>39</v>
      </c>
      <c r="I483">
        <v>23.562999999999999</v>
      </c>
      <c r="J483">
        <v>1816.1410000000001</v>
      </c>
      <c r="K483">
        <v>1003</v>
      </c>
    </row>
    <row r="484" spans="1:11" x14ac:dyDescent="0.25">
      <c r="A484">
        <v>25061</v>
      </c>
      <c r="B484" t="s">
        <v>1131</v>
      </c>
      <c r="C484" t="s">
        <v>600</v>
      </c>
      <c r="E484" t="s">
        <v>855</v>
      </c>
      <c r="F484">
        <v>56</v>
      </c>
      <c r="G484">
        <v>1988</v>
      </c>
      <c r="H484">
        <v>137</v>
      </c>
      <c r="I484">
        <v>23.25</v>
      </c>
      <c r="J484">
        <v>913.90800000000002</v>
      </c>
      <c r="K484">
        <v>270</v>
      </c>
    </row>
    <row r="485" spans="1:11" x14ac:dyDescent="0.25">
      <c r="A485">
        <v>27083</v>
      </c>
      <c r="B485" t="s">
        <v>1132</v>
      </c>
      <c r="C485" t="s">
        <v>1133</v>
      </c>
      <c r="E485" t="s">
        <v>661</v>
      </c>
      <c r="F485">
        <v>24</v>
      </c>
      <c r="G485">
        <v>1966</v>
      </c>
      <c r="H485">
        <v>562</v>
      </c>
      <c r="I485">
        <v>0.84399999999999997</v>
      </c>
      <c r="J485">
        <v>28.736000000000001</v>
      </c>
      <c r="K485">
        <v>0</v>
      </c>
    </row>
    <row r="486" spans="1:11" x14ac:dyDescent="0.25">
      <c r="A486">
        <v>17016</v>
      </c>
      <c r="B486" t="s">
        <v>1132</v>
      </c>
      <c r="C486" t="s">
        <v>580</v>
      </c>
      <c r="E486" t="s">
        <v>443</v>
      </c>
      <c r="F486">
        <v>30</v>
      </c>
      <c r="G486">
        <v>1965</v>
      </c>
      <c r="H486">
        <v>808</v>
      </c>
      <c r="I486">
        <v>0</v>
      </c>
      <c r="J486">
        <v>0</v>
      </c>
      <c r="K486">
        <v>0</v>
      </c>
    </row>
    <row r="487" spans="1:11" x14ac:dyDescent="0.25">
      <c r="A487">
        <v>17015</v>
      </c>
      <c r="B487" t="s">
        <v>1135</v>
      </c>
      <c r="C487" t="s">
        <v>691</v>
      </c>
      <c r="D487" t="s">
        <v>404</v>
      </c>
      <c r="E487" t="s">
        <v>443</v>
      </c>
      <c r="F487">
        <v>30</v>
      </c>
      <c r="G487">
        <v>1965</v>
      </c>
      <c r="H487">
        <v>810</v>
      </c>
      <c r="I487">
        <v>0</v>
      </c>
      <c r="J487">
        <v>0</v>
      </c>
      <c r="K487">
        <v>0</v>
      </c>
    </row>
    <row r="488" spans="1:11" x14ac:dyDescent="0.25">
      <c r="A488">
        <v>12025</v>
      </c>
      <c r="B488" t="s">
        <v>1135</v>
      </c>
      <c r="C488" t="s">
        <v>604</v>
      </c>
      <c r="D488" t="s">
        <v>404</v>
      </c>
      <c r="E488" t="s">
        <v>583</v>
      </c>
      <c r="F488">
        <v>70</v>
      </c>
      <c r="G488">
        <v>1946</v>
      </c>
      <c r="H488">
        <v>809</v>
      </c>
      <c r="I488">
        <v>0</v>
      </c>
      <c r="J488">
        <v>0</v>
      </c>
      <c r="K488">
        <v>0</v>
      </c>
    </row>
    <row r="489" spans="1:11" x14ac:dyDescent="0.25">
      <c r="A489">
        <v>18060</v>
      </c>
      <c r="B489" t="s">
        <v>1136</v>
      </c>
      <c r="C489" t="s">
        <v>1137</v>
      </c>
      <c r="E489" t="s">
        <v>838</v>
      </c>
      <c r="F489">
        <v>82</v>
      </c>
      <c r="G489">
        <v>1980</v>
      </c>
      <c r="H489">
        <v>210</v>
      </c>
      <c r="I489">
        <v>18.594000000000001</v>
      </c>
      <c r="J489">
        <v>557.75699999999995</v>
      </c>
      <c r="K489">
        <v>99</v>
      </c>
    </row>
    <row r="490" spans="1:11" x14ac:dyDescent="0.25">
      <c r="A490">
        <v>22980</v>
      </c>
      <c r="B490" t="s">
        <v>1138</v>
      </c>
      <c r="C490" t="s">
        <v>618</v>
      </c>
      <c r="E490" t="s">
        <v>31</v>
      </c>
      <c r="F490">
        <v>19</v>
      </c>
      <c r="G490">
        <v>1972</v>
      </c>
      <c r="H490">
        <v>490</v>
      </c>
      <c r="I490">
        <v>1.875</v>
      </c>
      <c r="J490">
        <v>63.859000000000002</v>
      </c>
      <c r="K490">
        <v>0</v>
      </c>
    </row>
    <row r="491" spans="1:11" x14ac:dyDescent="0.25">
      <c r="A491">
        <v>16151</v>
      </c>
      <c r="B491" t="s">
        <v>1139</v>
      </c>
      <c r="C491" t="s">
        <v>648</v>
      </c>
      <c r="E491" t="s">
        <v>574</v>
      </c>
      <c r="F491">
        <v>86</v>
      </c>
      <c r="G491">
        <v>1991</v>
      </c>
      <c r="H491">
        <v>72</v>
      </c>
      <c r="I491">
        <v>17.274999999999999</v>
      </c>
      <c r="J491">
        <v>1427.623</v>
      </c>
      <c r="K491">
        <v>797</v>
      </c>
    </row>
    <row r="492" spans="1:11" x14ac:dyDescent="0.25">
      <c r="A492">
        <v>18040</v>
      </c>
      <c r="B492" t="s">
        <v>1139</v>
      </c>
      <c r="C492" t="s">
        <v>618</v>
      </c>
      <c r="E492" t="s">
        <v>803</v>
      </c>
      <c r="F492">
        <v>74</v>
      </c>
      <c r="G492">
        <v>1960</v>
      </c>
      <c r="H492">
        <v>811</v>
      </c>
      <c r="I492">
        <v>0</v>
      </c>
      <c r="J492">
        <v>0</v>
      </c>
      <c r="K492">
        <v>0</v>
      </c>
    </row>
    <row r="493" spans="1:11" x14ac:dyDescent="0.25">
      <c r="A493">
        <v>20557</v>
      </c>
      <c r="B493" t="s">
        <v>1141</v>
      </c>
      <c r="C493" t="s">
        <v>691</v>
      </c>
      <c r="D493" t="s">
        <v>404</v>
      </c>
      <c r="E493" t="s">
        <v>581</v>
      </c>
      <c r="F493">
        <v>79</v>
      </c>
      <c r="G493">
        <v>1968</v>
      </c>
      <c r="H493">
        <v>314</v>
      </c>
      <c r="I493">
        <v>2.5859999999999999</v>
      </c>
      <c r="J493">
        <v>222.75899999999999</v>
      </c>
      <c r="K493">
        <v>120</v>
      </c>
    </row>
    <row r="494" spans="1:11" x14ac:dyDescent="0.25">
      <c r="A494">
        <v>20532</v>
      </c>
      <c r="B494" t="s">
        <v>1142</v>
      </c>
      <c r="C494" t="s">
        <v>1143</v>
      </c>
      <c r="E494" t="s">
        <v>728</v>
      </c>
      <c r="F494">
        <v>87</v>
      </c>
      <c r="G494">
        <v>1951</v>
      </c>
      <c r="H494">
        <v>166</v>
      </c>
      <c r="I494">
        <v>13.502000000000001</v>
      </c>
      <c r="J494">
        <v>746.24099999999999</v>
      </c>
      <c r="K494">
        <v>285</v>
      </c>
    </row>
    <row r="495" spans="1:11" x14ac:dyDescent="0.25">
      <c r="A495">
        <v>19043</v>
      </c>
      <c r="B495" t="s">
        <v>1144</v>
      </c>
      <c r="C495" t="s">
        <v>590</v>
      </c>
      <c r="D495" t="s">
        <v>399</v>
      </c>
      <c r="E495" t="s">
        <v>532</v>
      </c>
      <c r="F495">
        <v>1</v>
      </c>
      <c r="G495">
        <v>2006</v>
      </c>
      <c r="H495">
        <v>546</v>
      </c>
      <c r="I495">
        <v>1.625</v>
      </c>
      <c r="J495">
        <v>34.820999999999998</v>
      </c>
      <c r="K495">
        <v>0</v>
      </c>
    </row>
    <row r="496" spans="1:11" x14ac:dyDescent="0.25">
      <c r="A496">
        <v>99539</v>
      </c>
      <c r="B496" t="s">
        <v>1145</v>
      </c>
      <c r="C496" t="s">
        <v>1146</v>
      </c>
      <c r="E496" t="s">
        <v>745</v>
      </c>
      <c r="F496">
        <v>54</v>
      </c>
      <c r="G496">
        <v>1974</v>
      </c>
      <c r="H496">
        <v>531</v>
      </c>
      <c r="I496">
        <v>0.53100000000000003</v>
      </c>
      <c r="J496">
        <v>43.281999999999996</v>
      </c>
      <c r="K496">
        <v>21</v>
      </c>
    </row>
    <row r="497" spans="1:11" x14ac:dyDescent="0.25">
      <c r="A497">
        <v>20730</v>
      </c>
      <c r="B497" t="s">
        <v>1145</v>
      </c>
      <c r="C497" t="s">
        <v>1147</v>
      </c>
      <c r="E497" t="s">
        <v>745</v>
      </c>
      <c r="F497">
        <v>54</v>
      </c>
      <c r="G497">
        <v>1952</v>
      </c>
      <c r="H497">
        <v>812</v>
      </c>
      <c r="I497">
        <v>0</v>
      </c>
      <c r="J497">
        <v>0</v>
      </c>
      <c r="K497">
        <v>0</v>
      </c>
    </row>
    <row r="498" spans="1:11" x14ac:dyDescent="0.25">
      <c r="A498">
        <v>99540</v>
      </c>
      <c r="B498" t="s">
        <v>1145</v>
      </c>
      <c r="C498" t="s">
        <v>991</v>
      </c>
      <c r="E498" t="s">
        <v>745</v>
      </c>
      <c r="F498">
        <v>54</v>
      </c>
      <c r="G498">
        <v>1974</v>
      </c>
      <c r="H498">
        <v>532</v>
      </c>
      <c r="I498">
        <v>0.53100000000000003</v>
      </c>
      <c r="J498">
        <v>43.281999999999996</v>
      </c>
      <c r="K498">
        <v>21</v>
      </c>
    </row>
    <row r="499" spans="1:11" x14ac:dyDescent="0.25">
      <c r="A499">
        <v>19052</v>
      </c>
      <c r="B499" t="s">
        <v>1148</v>
      </c>
      <c r="C499" t="s">
        <v>678</v>
      </c>
      <c r="D499" t="s">
        <v>404</v>
      </c>
      <c r="E499" t="s">
        <v>750</v>
      </c>
      <c r="F499">
        <v>91</v>
      </c>
      <c r="G499">
        <v>1955</v>
      </c>
      <c r="H499">
        <v>404</v>
      </c>
      <c r="I499">
        <v>3.907</v>
      </c>
      <c r="J499">
        <v>122.878</v>
      </c>
      <c r="K499">
        <v>21</v>
      </c>
    </row>
    <row r="500" spans="1:11" x14ac:dyDescent="0.25">
      <c r="A500">
        <v>96216</v>
      </c>
      <c r="B500" t="s">
        <v>1149</v>
      </c>
      <c r="C500" t="s">
        <v>1150</v>
      </c>
      <c r="E500" t="s">
        <v>847</v>
      </c>
      <c r="F500">
        <v>5</v>
      </c>
      <c r="G500">
        <v>1951</v>
      </c>
      <c r="H500">
        <v>619</v>
      </c>
      <c r="I500">
        <v>6.3E-2</v>
      </c>
      <c r="J500">
        <v>2.153</v>
      </c>
      <c r="K500">
        <v>0</v>
      </c>
    </row>
    <row r="501" spans="1:11" x14ac:dyDescent="0.25">
      <c r="A501">
        <v>25047</v>
      </c>
      <c r="B501" t="s">
        <v>1149</v>
      </c>
      <c r="C501" t="s">
        <v>580</v>
      </c>
      <c r="E501" t="s">
        <v>847</v>
      </c>
      <c r="F501">
        <v>5</v>
      </c>
      <c r="G501">
        <v>1995</v>
      </c>
      <c r="H501">
        <v>618</v>
      </c>
      <c r="I501">
        <v>6.3E-2</v>
      </c>
      <c r="J501">
        <v>2.153</v>
      </c>
      <c r="K501">
        <v>0</v>
      </c>
    </row>
    <row r="502" spans="1:11" x14ac:dyDescent="0.25">
      <c r="A502">
        <v>16030</v>
      </c>
      <c r="B502" t="s">
        <v>1151</v>
      </c>
      <c r="C502" t="s">
        <v>1152</v>
      </c>
      <c r="E502" t="s">
        <v>653</v>
      </c>
      <c r="F502">
        <v>21</v>
      </c>
      <c r="G502">
        <v>1941</v>
      </c>
      <c r="H502">
        <v>813</v>
      </c>
      <c r="I502">
        <v>0</v>
      </c>
      <c r="J502">
        <v>0</v>
      </c>
      <c r="K502">
        <v>0</v>
      </c>
    </row>
    <row r="503" spans="1:11" x14ac:dyDescent="0.25">
      <c r="A503">
        <v>17007</v>
      </c>
      <c r="B503" t="s">
        <v>1153</v>
      </c>
      <c r="C503" t="s">
        <v>618</v>
      </c>
      <c r="E503" t="s">
        <v>870</v>
      </c>
      <c r="F503">
        <v>85</v>
      </c>
      <c r="G503">
        <v>1952</v>
      </c>
      <c r="H503">
        <v>814</v>
      </c>
      <c r="I503">
        <v>0</v>
      </c>
      <c r="J503">
        <v>0</v>
      </c>
      <c r="K503">
        <v>0</v>
      </c>
    </row>
    <row r="504" spans="1:11" x14ac:dyDescent="0.25">
      <c r="A504">
        <v>21019</v>
      </c>
      <c r="B504" t="s">
        <v>1738</v>
      </c>
      <c r="C504" t="s">
        <v>665</v>
      </c>
      <c r="D504" t="s">
        <v>404</v>
      </c>
      <c r="E504" t="s">
        <v>644</v>
      </c>
      <c r="F504">
        <v>73</v>
      </c>
      <c r="G504">
        <v>1944</v>
      </c>
      <c r="H504">
        <v>429</v>
      </c>
      <c r="I504">
        <v>0.875</v>
      </c>
      <c r="J504">
        <v>102.85</v>
      </c>
      <c r="K504">
        <v>68</v>
      </c>
    </row>
    <row r="505" spans="1:11" x14ac:dyDescent="0.25">
      <c r="A505">
        <v>21040</v>
      </c>
      <c r="B505" t="s">
        <v>1739</v>
      </c>
      <c r="C505" t="s">
        <v>1258</v>
      </c>
      <c r="E505" t="s">
        <v>874</v>
      </c>
      <c r="F505">
        <v>90</v>
      </c>
      <c r="G505">
        <v>1979</v>
      </c>
      <c r="H505">
        <v>385</v>
      </c>
      <c r="I505">
        <v>3.0470000000000002</v>
      </c>
      <c r="J505">
        <v>136.68299999999999</v>
      </c>
      <c r="K505">
        <v>15</v>
      </c>
    </row>
    <row r="506" spans="1:11" x14ac:dyDescent="0.25">
      <c r="A506">
        <v>15033</v>
      </c>
      <c r="B506" t="s">
        <v>1154</v>
      </c>
      <c r="C506" t="s">
        <v>655</v>
      </c>
      <c r="E506" t="s">
        <v>644</v>
      </c>
      <c r="F506">
        <v>73</v>
      </c>
      <c r="G506">
        <v>1945</v>
      </c>
      <c r="H506">
        <v>454</v>
      </c>
      <c r="I506">
        <v>1.3440000000000001</v>
      </c>
      <c r="J506">
        <v>83.025999999999996</v>
      </c>
      <c r="K506">
        <v>30</v>
      </c>
    </row>
    <row r="507" spans="1:11" x14ac:dyDescent="0.25">
      <c r="A507">
        <v>20535</v>
      </c>
      <c r="B507" t="s">
        <v>1155</v>
      </c>
      <c r="C507" t="s">
        <v>636</v>
      </c>
      <c r="D507" t="s">
        <v>404</v>
      </c>
      <c r="E507" t="s">
        <v>728</v>
      </c>
      <c r="F507">
        <v>87</v>
      </c>
      <c r="G507">
        <v>1948</v>
      </c>
      <c r="H507">
        <v>444</v>
      </c>
      <c r="I507">
        <v>2.4380000000000002</v>
      </c>
      <c r="J507">
        <v>94.251999999999995</v>
      </c>
      <c r="K507">
        <v>0</v>
      </c>
    </row>
    <row r="508" spans="1:11" x14ac:dyDescent="0.25">
      <c r="A508">
        <v>20601</v>
      </c>
      <c r="B508" t="s">
        <v>1156</v>
      </c>
      <c r="C508" t="s">
        <v>1157</v>
      </c>
      <c r="E508" t="s">
        <v>641</v>
      </c>
      <c r="F508">
        <v>95</v>
      </c>
      <c r="G508">
        <v>1977</v>
      </c>
      <c r="H508">
        <v>815</v>
      </c>
      <c r="I508">
        <v>0</v>
      </c>
      <c r="J508">
        <v>0</v>
      </c>
      <c r="K508">
        <v>0</v>
      </c>
    </row>
    <row r="509" spans="1:11" x14ac:dyDescent="0.25">
      <c r="A509">
        <v>21030</v>
      </c>
      <c r="B509" t="s">
        <v>1740</v>
      </c>
      <c r="C509" t="s">
        <v>691</v>
      </c>
      <c r="D509" t="s">
        <v>404</v>
      </c>
      <c r="E509" t="s">
        <v>728</v>
      </c>
      <c r="F509">
        <v>87</v>
      </c>
      <c r="G509">
        <v>1950</v>
      </c>
      <c r="H509">
        <v>543</v>
      </c>
      <c r="I509">
        <v>0.90600000000000003</v>
      </c>
      <c r="J509">
        <v>35.762</v>
      </c>
      <c r="K509">
        <v>0</v>
      </c>
    </row>
    <row r="510" spans="1:11" x14ac:dyDescent="0.25">
      <c r="A510">
        <v>21033</v>
      </c>
      <c r="B510" t="s">
        <v>1740</v>
      </c>
      <c r="C510" t="s">
        <v>747</v>
      </c>
      <c r="D510" t="s">
        <v>404</v>
      </c>
      <c r="E510" t="s">
        <v>728</v>
      </c>
      <c r="F510">
        <v>87</v>
      </c>
      <c r="G510">
        <v>1939</v>
      </c>
      <c r="H510">
        <v>816</v>
      </c>
      <c r="I510">
        <v>0</v>
      </c>
      <c r="J510">
        <v>0</v>
      </c>
      <c r="K510">
        <v>0</v>
      </c>
    </row>
    <row r="511" spans="1:11" x14ac:dyDescent="0.25">
      <c r="A511">
        <v>17057</v>
      </c>
      <c r="B511" t="s">
        <v>1158</v>
      </c>
      <c r="C511" t="s">
        <v>911</v>
      </c>
      <c r="E511" t="s">
        <v>574</v>
      </c>
      <c r="F511">
        <v>86</v>
      </c>
      <c r="G511">
        <v>2000</v>
      </c>
      <c r="H511">
        <v>423</v>
      </c>
      <c r="I511">
        <v>2.516</v>
      </c>
      <c r="J511">
        <v>110.483</v>
      </c>
      <c r="K511">
        <v>25</v>
      </c>
    </row>
    <row r="512" spans="1:11" x14ac:dyDescent="0.25">
      <c r="A512">
        <v>20587</v>
      </c>
      <c r="B512" t="s">
        <v>1159</v>
      </c>
      <c r="C512" t="s">
        <v>1160</v>
      </c>
      <c r="D512" t="s">
        <v>399</v>
      </c>
      <c r="E512" t="s">
        <v>641</v>
      </c>
      <c r="F512">
        <v>95</v>
      </c>
      <c r="G512">
        <v>2008</v>
      </c>
      <c r="H512">
        <v>817</v>
      </c>
      <c r="I512">
        <v>0</v>
      </c>
      <c r="J512">
        <v>0</v>
      </c>
      <c r="K512">
        <v>0</v>
      </c>
    </row>
    <row r="513" spans="1:11" x14ac:dyDescent="0.25">
      <c r="A513">
        <v>20570</v>
      </c>
      <c r="B513" t="s">
        <v>1161</v>
      </c>
      <c r="C513" t="s">
        <v>680</v>
      </c>
      <c r="E513" t="s">
        <v>694</v>
      </c>
      <c r="F513">
        <v>92</v>
      </c>
      <c r="G513">
        <v>1959</v>
      </c>
      <c r="H513">
        <v>93</v>
      </c>
      <c r="I513">
        <v>17.939</v>
      </c>
      <c r="J513">
        <v>1251.7070000000001</v>
      </c>
      <c r="K513">
        <v>591</v>
      </c>
    </row>
    <row r="514" spans="1:11" x14ac:dyDescent="0.25">
      <c r="A514">
        <v>18063</v>
      </c>
      <c r="B514" t="s">
        <v>1162</v>
      </c>
      <c r="C514" t="s">
        <v>663</v>
      </c>
      <c r="E514" t="s">
        <v>526</v>
      </c>
      <c r="F514">
        <v>20</v>
      </c>
      <c r="G514">
        <v>1988</v>
      </c>
      <c r="H514">
        <v>202</v>
      </c>
      <c r="I514">
        <v>4.782</v>
      </c>
      <c r="J514">
        <v>592.923</v>
      </c>
      <c r="K514">
        <v>398</v>
      </c>
    </row>
    <row r="515" spans="1:11" x14ac:dyDescent="0.25">
      <c r="A515">
        <v>19015</v>
      </c>
      <c r="B515" t="s">
        <v>1741</v>
      </c>
      <c r="C515" t="s">
        <v>648</v>
      </c>
      <c r="E515" t="s">
        <v>574</v>
      </c>
      <c r="F515">
        <v>86</v>
      </c>
      <c r="G515">
        <v>1991</v>
      </c>
      <c r="H515">
        <v>238</v>
      </c>
      <c r="I515">
        <v>5.8289999999999997</v>
      </c>
      <c r="J515">
        <v>442.68599999999998</v>
      </c>
      <c r="K515">
        <v>216</v>
      </c>
    </row>
    <row r="516" spans="1:11" x14ac:dyDescent="0.25">
      <c r="A516">
        <v>18074</v>
      </c>
      <c r="B516" t="s">
        <v>1163</v>
      </c>
      <c r="C516" t="s">
        <v>736</v>
      </c>
      <c r="D516" t="s">
        <v>399</v>
      </c>
      <c r="E516" t="s">
        <v>532</v>
      </c>
      <c r="F516">
        <v>1</v>
      </c>
      <c r="G516">
        <v>2006</v>
      </c>
      <c r="H516">
        <v>74</v>
      </c>
      <c r="I516">
        <v>27.437999999999999</v>
      </c>
      <c r="J516">
        <v>1413.5</v>
      </c>
      <c r="K516">
        <v>481</v>
      </c>
    </row>
    <row r="517" spans="1:11" x14ac:dyDescent="0.25">
      <c r="A517">
        <v>11001</v>
      </c>
      <c r="B517" t="s">
        <v>587</v>
      </c>
      <c r="C517" t="s">
        <v>618</v>
      </c>
      <c r="E517" t="s">
        <v>1164</v>
      </c>
      <c r="F517">
        <v>80</v>
      </c>
      <c r="G517">
        <v>1954</v>
      </c>
      <c r="H517">
        <v>18</v>
      </c>
      <c r="I517">
        <v>29.375</v>
      </c>
      <c r="J517">
        <v>2267.877</v>
      </c>
      <c r="K517">
        <v>1210</v>
      </c>
    </row>
    <row r="518" spans="1:11" x14ac:dyDescent="0.25">
      <c r="A518">
        <v>11039</v>
      </c>
      <c r="B518" t="s">
        <v>587</v>
      </c>
      <c r="C518" t="s">
        <v>701</v>
      </c>
      <c r="E518" t="s">
        <v>1164</v>
      </c>
      <c r="F518">
        <v>80</v>
      </c>
      <c r="G518">
        <v>1980</v>
      </c>
      <c r="H518">
        <v>13</v>
      </c>
      <c r="I518">
        <v>35.563000000000002</v>
      </c>
      <c r="J518">
        <v>2724.0749999999998</v>
      </c>
      <c r="K518">
        <v>1412</v>
      </c>
    </row>
    <row r="519" spans="1:11" x14ac:dyDescent="0.25">
      <c r="A519">
        <v>15002</v>
      </c>
      <c r="B519" t="s">
        <v>587</v>
      </c>
      <c r="C519" t="s">
        <v>737</v>
      </c>
      <c r="E519" t="s">
        <v>1164</v>
      </c>
      <c r="F519">
        <v>80</v>
      </c>
      <c r="G519">
        <v>1978</v>
      </c>
      <c r="H519">
        <v>307</v>
      </c>
      <c r="I519">
        <v>3</v>
      </c>
      <c r="J519">
        <v>249.14099999999999</v>
      </c>
      <c r="K519">
        <v>129</v>
      </c>
    </row>
    <row r="520" spans="1:11" x14ac:dyDescent="0.25">
      <c r="A520">
        <v>11002</v>
      </c>
      <c r="B520" t="s">
        <v>1165</v>
      </c>
      <c r="C520" t="s">
        <v>691</v>
      </c>
      <c r="D520" t="s">
        <v>404</v>
      </c>
      <c r="E520" t="s">
        <v>1164</v>
      </c>
      <c r="F520">
        <v>80</v>
      </c>
      <c r="G520">
        <v>1956</v>
      </c>
      <c r="H520">
        <v>32</v>
      </c>
      <c r="I520">
        <v>24.251000000000001</v>
      </c>
      <c r="J520">
        <v>1910.7550000000001</v>
      </c>
      <c r="K520">
        <v>984</v>
      </c>
    </row>
    <row r="521" spans="1:11" x14ac:dyDescent="0.25">
      <c r="A521">
        <v>21063</v>
      </c>
      <c r="B521" t="s">
        <v>1165</v>
      </c>
      <c r="C521" t="s">
        <v>782</v>
      </c>
      <c r="D521" t="s">
        <v>404</v>
      </c>
      <c r="E521" t="s">
        <v>750</v>
      </c>
      <c r="F521">
        <v>91</v>
      </c>
      <c r="G521">
        <v>1958</v>
      </c>
      <c r="H521">
        <v>569</v>
      </c>
      <c r="I521">
        <v>0.96899999999999997</v>
      </c>
      <c r="J521">
        <v>24.681999999999999</v>
      </c>
      <c r="K521">
        <v>0</v>
      </c>
    </row>
    <row r="522" spans="1:11" x14ac:dyDescent="0.25">
      <c r="A522">
        <v>15052</v>
      </c>
      <c r="B522" t="s">
        <v>1167</v>
      </c>
      <c r="C522" t="s">
        <v>618</v>
      </c>
      <c r="E522" t="s">
        <v>47</v>
      </c>
      <c r="F522">
        <v>33</v>
      </c>
      <c r="G522">
        <v>1952</v>
      </c>
      <c r="H522">
        <v>339</v>
      </c>
      <c r="I522">
        <v>6.375</v>
      </c>
      <c r="J522">
        <v>173.71799999999999</v>
      </c>
      <c r="K522">
        <v>0</v>
      </c>
    </row>
    <row r="523" spans="1:11" x14ac:dyDescent="0.25">
      <c r="A523">
        <v>21823</v>
      </c>
      <c r="B523" t="s">
        <v>1168</v>
      </c>
      <c r="C523" t="s">
        <v>696</v>
      </c>
      <c r="E523" t="s">
        <v>51</v>
      </c>
      <c r="F523">
        <v>36</v>
      </c>
      <c r="G523">
        <v>1970</v>
      </c>
      <c r="H523">
        <v>465</v>
      </c>
      <c r="I523">
        <v>2.125</v>
      </c>
      <c r="J523">
        <v>78.981999999999999</v>
      </c>
      <c r="K523">
        <v>0</v>
      </c>
    </row>
    <row r="524" spans="1:11" x14ac:dyDescent="0.25">
      <c r="A524">
        <v>25035</v>
      </c>
      <c r="B524" t="s">
        <v>1169</v>
      </c>
      <c r="C524" t="s">
        <v>922</v>
      </c>
      <c r="E524" t="s">
        <v>551</v>
      </c>
      <c r="F524">
        <v>44</v>
      </c>
      <c r="G524">
        <v>1971</v>
      </c>
      <c r="H524">
        <v>818</v>
      </c>
      <c r="I524">
        <v>0</v>
      </c>
      <c r="J524">
        <v>0</v>
      </c>
      <c r="K524">
        <v>0</v>
      </c>
    </row>
    <row r="525" spans="1:11" x14ac:dyDescent="0.25">
      <c r="A525">
        <v>18122</v>
      </c>
      <c r="B525" t="s">
        <v>1170</v>
      </c>
      <c r="C525" t="s">
        <v>888</v>
      </c>
      <c r="D525" t="s">
        <v>404</v>
      </c>
      <c r="E525" t="s">
        <v>524</v>
      </c>
      <c r="F525">
        <v>89</v>
      </c>
      <c r="G525">
        <v>1957</v>
      </c>
      <c r="H525">
        <v>819</v>
      </c>
      <c r="I525">
        <v>0</v>
      </c>
      <c r="J525">
        <v>0</v>
      </c>
      <c r="K525">
        <v>0</v>
      </c>
    </row>
    <row r="526" spans="1:11" x14ac:dyDescent="0.25">
      <c r="A526">
        <v>19068</v>
      </c>
      <c r="B526" t="s">
        <v>1171</v>
      </c>
      <c r="C526" t="s">
        <v>619</v>
      </c>
      <c r="E526" t="s">
        <v>438</v>
      </c>
      <c r="F526">
        <v>6</v>
      </c>
      <c r="G526">
        <v>1952</v>
      </c>
      <c r="H526">
        <v>396</v>
      </c>
      <c r="I526">
        <v>2.3130000000000002</v>
      </c>
      <c r="J526">
        <v>127.71599999999999</v>
      </c>
      <c r="K526">
        <v>57</v>
      </c>
    </row>
    <row r="527" spans="1:11" x14ac:dyDescent="0.25">
      <c r="A527">
        <v>13080</v>
      </c>
      <c r="B527" t="s">
        <v>1172</v>
      </c>
      <c r="C527" t="s">
        <v>590</v>
      </c>
      <c r="E527" t="s">
        <v>597</v>
      </c>
      <c r="F527">
        <v>51</v>
      </c>
      <c r="G527">
        <v>1951</v>
      </c>
      <c r="H527">
        <v>820</v>
      </c>
      <c r="I527">
        <v>0</v>
      </c>
      <c r="J527">
        <v>0</v>
      </c>
      <c r="K527">
        <v>0</v>
      </c>
    </row>
    <row r="528" spans="1:11" x14ac:dyDescent="0.25">
      <c r="A528">
        <v>13081</v>
      </c>
      <c r="B528" t="s">
        <v>1173</v>
      </c>
      <c r="C528" t="s">
        <v>665</v>
      </c>
      <c r="D528" t="s">
        <v>404</v>
      </c>
      <c r="E528" t="s">
        <v>597</v>
      </c>
      <c r="F528">
        <v>51</v>
      </c>
      <c r="G528">
        <v>1958</v>
      </c>
      <c r="H528">
        <v>821</v>
      </c>
      <c r="I528">
        <v>0</v>
      </c>
      <c r="J528">
        <v>0</v>
      </c>
      <c r="K528">
        <v>0</v>
      </c>
    </row>
    <row r="529" spans="1:11" x14ac:dyDescent="0.25">
      <c r="A529">
        <v>20511</v>
      </c>
      <c r="B529" t="s">
        <v>1174</v>
      </c>
      <c r="C529" t="s">
        <v>800</v>
      </c>
      <c r="E529" t="s">
        <v>779</v>
      </c>
      <c r="F529">
        <v>66</v>
      </c>
      <c r="G529">
        <v>1969</v>
      </c>
      <c r="H529">
        <v>317</v>
      </c>
      <c r="I529">
        <v>3.4929999999999999</v>
      </c>
      <c r="J529">
        <v>211.898</v>
      </c>
      <c r="K529">
        <v>82</v>
      </c>
    </row>
    <row r="530" spans="1:11" x14ac:dyDescent="0.25">
      <c r="A530">
        <v>20572</v>
      </c>
      <c r="B530" t="s">
        <v>1174</v>
      </c>
      <c r="C530" t="s">
        <v>1175</v>
      </c>
      <c r="E530" t="s">
        <v>779</v>
      </c>
      <c r="F530">
        <v>66</v>
      </c>
      <c r="G530">
        <v>1995</v>
      </c>
      <c r="H530">
        <v>822</v>
      </c>
      <c r="I530">
        <v>0</v>
      </c>
      <c r="J530">
        <v>0</v>
      </c>
      <c r="K530">
        <v>0</v>
      </c>
    </row>
    <row r="531" spans="1:11" x14ac:dyDescent="0.25">
      <c r="A531">
        <v>13056</v>
      </c>
      <c r="B531" t="s">
        <v>1176</v>
      </c>
      <c r="C531" t="s">
        <v>608</v>
      </c>
      <c r="E531" t="s">
        <v>443</v>
      </c>
      <c r="F531">
        <v>30</v>
      </c>
      <c r="G531">
        <v>1978</v>
      </c>
      <c r="H531">
        <v>427</v>
      </c>
      <c r="I531">
        <v>4.75</v>
      </c>
      <c r="J531">
        <v>106.46299999999999</v>
      </c>
      <c r="K531">
        <v>0</v>
      </c>
    </row>
    <row r="532" spans="1:11" x14ac:dyDescent="0.25">
      <c r="A532">
        <v>10071</v>
      </c>
      <c r="B532" t="s">
        <v>1177</v>
      </c>
      <c r="C532" t="s">
        <v>643</v>
      </c>
      <c r="E532" t="s">
        <v>653</v>
      </c>
      <c r="F532">
        <v>21</v>
      </c>
      <c r="G532">
        <v>1958</v>
      </c>
      <c r="H532">
        <v>376</v>
      </c>
      <c r="I532">
        <v>1.6879999999999999</v>
      </c>
      <c r="J532">
        <v>141.09399999999999</v>
      </c>
      <c r="K532">
        <v>73</v>
      </c>
    </row>
    <row r="533" spans="1:11" x14ac:dyDescent="0.25">
      <c r="A533">
        <v>23056</v>
      </c>
      <c r="B533" t="s">
        <v>1178</v>
      </c>
      <c r="C533" t="s">
        <v>1179</v>
      </c>
      <c r="D533" t="s">
        <v>404</v>
      </c>
      <c r="E533" t="s">
        <v>445</v>
      </c>
      <c r="F533">
        <v>43</v>
      </c>
      <c r="G533">
        <v>1981</v>
      </c>
      <c r="H533">
        <v>222</v>
      </c>
      <c r="I533">
        <v>7.883</v>
      </c>
      <c r="J533">
        <v>519.07299999999998</v>
      </c>
      <c r="K533">
        <v>224</v>
      </c>
    </row>
    <row r="534" spans="1:11" x14ac:dyDescent="0.25">
      <c r="A534">
        <v>16124</v>
      </c>
      <c r="B534" t="s">
        <v>1178</v>
      </c>
      <c r="C534" t="s">
        <v>594</v>
      </c>
      <c r="D534" t="s">
        <v>404</v>
      </c>
      <c r="E534" t="s">
        <v>644</v>
      </c>
      <c r="F534">
        <v>73</v>
      </c>
      <c r="G534">
        <v>1987</v>
      </c>
      <c r="H534">
        <v>127</v>
      </c>
      <c r="I534">
        <v>16.079000000000001</v>
      </c>
      <c r="J534">
        <v>986.92899999999997</v>
      </c>
      <c r="K534">
        <v>408</v>
      </c>
    </row>
    <row r="535" spans="1:11" x14ac:dyDescent="0.25">
      <c r="A535">
        <v>12058</v>
      </c>
      <c r="B535" t="s">
        <v>1742</v>
      </c>
      <c r="C535" t="s">
        <v>665</v>
      </c>
      <c r="D535" t="s">
        <v>404</v>
      </c>
      <c r="E535" t="s">
        <v>532</v>
      </c>
      <c r="F535">
        <v>1</v>
      </c>
      <c r="G535">
        <v>1979</v>
      </c>
      <c r="H535">
        <v>405</v>
      </c>
      <c r="I535">
        <v>3.7189999999999999</v>
      </c>
      <c r="J535">
        <v>121.83199999999999</v>
      </c>
      <c r="K535">
        <v>0</v>
      </c>
    </row>
    <row r="536" spans="1:11" x14ac:dyDescent="0.25">
      <c r="A536">
        <v>15073</v>
      </c>
      <c r="B536" t="s">
        <v>1180</v>
      </c>
      <c r="C536" t="s">
        <v>590</v>
      </c>
      <c r="E536" t="s">
        <v>597</v>
      </c>
      <c r="F536">
        <v>51</v>
      </c>
      <c r="G536">
        <v>1944</v>
      </c>
      <c r="H536">
        <v>823</v>
      </c>
      <c r="I536">
        <v>0</v>
      </c>
      <c r="J536">
        <v>0</v>
      </c>
      <c r="K536">
        <v>0</v>
      </c>
    </row>
    <row r="537" spans="1:11" x14ac:dyDescent="0.25">
      <c r="A537">
        <v>16122</v>
      </c>
      <c r="B537" t="s">
        <v>1180</v>
      </c>
      <c r="C537" t="s">
        <v>600</v>
      </c>
      <c r="E537" t="s">
        <v>446</v>
      </c>
      <c r="F537">
        <v>52</v>
      </c>
      <c r="G537">
        <v>1982</v>
      </c>
      <c r="H537">
        <v>486</v>
      </c>
      <c r="I537">
        <v>1.9379999999999999</v>
      </c>
      <c r="J537">
        <v>65.22</v>
      </c>
      <c r="K537">
        <v>0</v>
      </c>
    </row>
    <row r="538" spans="1:11" x14ac:dyDescent="0.25">
      <c r="A538">
        <v>27088</v>
      </c>
      <c r="B538" t="s">
        <v>1181</v>
      </c>
      <c r="C538" t="s">
        <v>1182</v>
      </c>
      <c r="D538" t="s">
        <v>404</v>
      </c>
      <c r="E538" t="s">
        <v>535</v>
      </c>
      <c r="F538">
        <v>42</v>
      </c>
      <c r="G538">
        <v>1970</v>
      </c>
      <c r="H538">
        <v>76</v>
      </c>
      <c r="I538">
        <v>18.312999999999999</v>
      </c>
      <c r="J538">
        <v>1400.0719999999999</v>
      </c>
      <c r="K538">
        <v>686</v>
      </c>
    </row>
    <row r="539" spans="1:11" x14ac:dyDescent="0.25">
      <c r="A539">
        <v>20565</v>
      </c>
      <c r="B539" t="s">
        <v>1183</v>
      </c>
      <c r="C539" t="s">
        <v>1184</v>
      </c>
      <c r="E539" t="s">
        <v>634</v>
      </c>
      <c r="F539">
        <v>2</v>
      </c>
      <c r="G539">
        <v>1980</v>
      </c>
      <c r="H539">
        <v>340</v>
      </c>
      <c r="I539">
        <v>3.5310000000000001</v>
      </c>
      <c r="J539">
        <v>173.417</v>
      </c>
      <c r="K539">
        <v>69</v>
      </c>
    </row>
    <row r="540" spans="1:11" x14ac:dyDescent="0.25">
      <c r="A540">
        <v>98482</v>
      </c>
      <c r="B540" t="s">
        <v>1185</v>
      </c>
      <c r="C540" t="s">
        <v>663</v>
      </c>
      <c r="E540" t="s">
        <v>452</v>
      </c>
      <c r="F540">
        <v>14</v>
      </c>
      <c r="G540">
        <v>1970</v>
      </c>
      <c r="H540">
        <v>519</v>
      </c>
      <c r="I540">
        <v>1.7190000000000001</v>
      </c>
      <c r="J540">
        <v>47.895000000000003</v>
      </c>
      <c r="K540">
        <v>0</v>
      </c>
    </row>
    <row r="541" spans="1:11" x14ac:dyDescent="0.25">
      <c r="A541">
        <v>17021</v>
      </c>
      <c r="B541" t="s">
        <v>1186</v>
      </c>
      <c r="C541" t="s">
        <v>1187</v>
      </c>
      <c r="D541" t="s">
        <v>399</v>
      </c>
      <c r="E541" t="s">
        <v>653</v>
      </c>
      <c r="F541">
        <v>21</v>
      </c>
      <c r="G541">
        <v>2009</v>
      </c>
      <c r="H541">
        <v>824</v>
      </c>
      <c r="I541">
        <v>0</v>
      </c>
      <c r="J541">
        <v>0</v>
      </c>
      <c r="K541">
        <v>0</v>
      </c>
    </row>
    <row r="542" spans="1:11" x14ac:dyDescent="0.25">
      <c r="A542">
        <v>19010</v>
      </c>
      <c r="B542" t="s">
        <v>1186</v>
      </c>
      <c r="C542" t="s">
        <v>580</v>
      </c>
      <c r="E542" t="s">
        <v>653</v>
      </c>
      <c r="F542">
        <v>21</v>
      </c>
      <c r="G542">
        <v>1976</v>
      </c>
      <c r="H542">
        <v>825</v>
      </c>
      <c r="I542">
        <v>0</v>
      </c>
      <c r="J542">
        <v>0</v>
      </c>
      <c r="K542">
        <v>0</v>
      </c>
    </row>
    <row r="543" spans="1:11" x14ac:dyDescent="0.25">
      <c r="A543">
        <v>18131</v>
      </c>
      <c r="B543" t="s">
        <v>1188</v>
      </c>
      <c r="C543" t="s">
        <v>1189</v>
      </c>
      <c r="D543" t="s">
        <v>404</v>
      </c>
      <c r="E543" t="s">
        <v>838</v>
      </c>
      <c r="F543">
        <v>82</v>
      </c>
      <c r="G543">
        <v>1968</v>
      </c>
      <c r="H543">
        <v>146</v>
      </c>
      <c r="I543">
        <v>16.189</v>
      </c>
      <c r="J543">
        <v>845.16700000000003</v>
      </c>
      <c r="K543">
        <v>318</v>
      </c>
    </row>
    <row r="544" spans="1:11" x14ac:dyDescent="0.25">
      <c r="A544">
        <v>29049</v>
      </c>
      <c r="B544" t="s">
        <v>1190</v>
      </c>
      <c r="C544" t="s">
        <v>648</v>
      </c>
      <c r="E544" t="s">
        <v>520</v>
      </c>
      <c r="F544">
        <v>64</v>
      </c>
      <c r="G544">
        <v>1987</v>
      </c>
      <c r="H544">
        <v>5</v>
      </c>
      <c r="I544">
        <v>52.5</v>
      </c>
      <c r="J544">
        <v>3113.4940000000001</v>
      </c>
      <c r="K544">
        <v>1141</v>
      </c>
    </row>
    <row r="545" spans="1:11" x14ac:dyDescent="0.25">
      <c r="A545">
        <v>16136</v>
      </c>
      <c r="B545" t="s">
        <v>1191</v>
      </c>
      <c r="C545" t="s">
        <v>1192</v>
      </c>
      <c r="D545" t="s">
        <v>716</v>
      </c>
      <c r="E545" t="s">
        <v>653</v>
      </c>
      <c r="F545">
        <v>21</v>
      </c>
      <c r="G545">
        <v>2006</v>
      </c>
      <c r="H545">
        <v>826</v>
      </c>
      <c r="I545">
        <v>0</v>
      </c>
      <c r="J545">
        <v>0</v>
      </c>
      <c r="K545">
        <v>0</v>
      </c>
    </row>
    <row r="546" spans="1:11" x14ac:dyDescent="0.25">
      <c r="A546">
        <v>17031</v>
      </c>
      <c r="B546" t="s">
        <v>1193</v>
      </c>
      <c r="C546" t="s">
        <v>736</v>
      </c>
      <c r="D546" t="s">
        <v>399</v>
      </c>
      <c r="E546" t="s">
        <v>532</v>
      </c>
      <c r="F546">
        <v>1</v>
      </c>
      <c r="G546">
        <v>2004</v>
      </c>
      <c r="H546">
        <v>425</v>
      </c>
      <c r="I546">
        <v>4.75</v>
      </c>
      <c r="J546">
        <v>108.07</v>
      </c>
      <c r="K546">
        <v>0</v>
      </c>
    </row>
    <row r="547" spans="1:11" x14ac:dyDescent="0.25">
      <c r="A547">
        <v>27071</v>
      </c>
      <c r="B547" t="s">
        <v>1194</v>
      </c>
      <c r="C547" t="s">
        <v>736</v>
      </c>
      <c r="E547" t="s">
        <v>588</v>
      </c>
      <c r="F547">
        <v>61</v>
      </c>
      <c r="G547">
        <v>1986</v>
      </c>
      <c r="H547">
        <v>529</v>
      </c>
      <c r="I547">
        <v>2</v>
      </c>
      <c r="J547">
        <v>44.436</v>
      </c>
      <c r="K547">
        <v>0</v>
      </c>
    </row>
    <row r="548" spans="1:11" x14ac:dyDescent="0.25">
      <c r="A548">
        <v>27073</v>
      </c>
      <c r="B548" t="s">
        <v>1194</v>
      </c>
      <c r="C548" t="s">
        <v>582</v>
      </c>
      <c r="E548" t="s">
        <v>588</v>
      </c>
      <c r="F548">
        <v>61</v>
      </c>
      <c r="G548">
        <v>1988</v>
      </c>
      <c r="H548">
        <v>827</v>
      </c>
      <c r="I548">
        <v>0</v>
      </c>
      <c r="J548">
        <v>0</v>
      </c>
      <c r="K548">
        <v>0</v>
      </c>
    </row>
    <row r="549" spans="1:11" x14ac:dyDescent="0.25">
      <c r="A549">
        <v>14046</v>
      </c>
      <c r="B549" t="s">
        <v>1194</v>
      </c>
      <c r="C549" t="s">
        <v>663</v>
      </c>
      <c r="E549" t="s">
        <v>532</v>
      </c>
      <c r="F549">
        <v>1</v>
      </c>
      <c r="G549">
        <v>1953</v>
      </c>
      <c r="H549">
        <v>514</v>
      </c>
      <c r="I549">
        <v>1.8129999999999999</v>
      </c>
      <c r="J549">
        <v>50.232999999999997</v>
      </c>
      <c r="K549">
        <v>0</v>
      </c>
    </row>
    <row r="550" spans="1:11" x14ac:dyDescent="0.25">
      <c r="A550">
        <v>18001</v>
      </c>
      <c r="B550" t="s">
        <v>1195</v>
      </c>
      <c r="C550" t="s">
        <v>663</v>
      </c>
      <c r="E550" t="s">
        <v>838</v>
      </c>
      <c r="F550">
        <v>82</v>
      </c>
      <c r="G550">
        <v>1988</v>
      </c>
      <c r="H550">
        <v>157</v>
      </c>
      <c r="I550">
        <v>22.032</v>
      </c>
      <c r="J550">
        <v>796.23500000000001</v>
      </c>
      <c r="K550">
        <v>182</v>
      </c>
    </row>
    <row r="551" spans="1:11" x14ac:dyDescent="0.25">
      <c r="A551">
        <v>20606</v>
      </c>
      <c r="B551" t="s">
        <v>1196</v>
      </c>
      <c r="C551" t="s">
        <v>700</v>
      </c>
      <c r="E551" t="s">
        <v>641</v>
      </c>
      <c r="F551">
        <v>95</v>
      </c>
      <c r="G551">
        <v>1957</v>
      </c>
      <c r="H551">
        <v>828</v>
      </c>
      <c r="I551">
        <v>0</v>
      </c>
      <c r="J551">
        <v>0</v>
      </c>
      <c r="K551">
        <v>0</v>
      </c>
    </row>
    <row r="552" spans="1:11" x14ac:dyDescent="0.25">
      <c r="A552">
        <v>13004</v>
      </c>
      <c r="B552" t="s">
        <v>1197</v>
      </c>
      <c r="C552" t="s">
        <v>619</v>
      </c>
      <c r="E552" t="s">
        <v>526</v>
      </c>
      <c r="F552">
        <v>20</v>
      </c>
      <c r="G552">
        <v>1965</v>
      </c>
      <c r="H552">
        <v>242</v>
      </c>
      <c r="I552">
        <v>9.2189999999999994</v>
      </c>
      <c r="J552">
        <v>437.03199999999998</v>
      </c>
      <c r="K552">
        <v>84</v>
      </c>
    </row>
    <row r="553" spans="1:11" x14ac:dyDescent="0.25">
      <c r="A553">
        <v>21821</v>
      </c>
      <c r="B553" t="s">
        <v>1198</v>
      </c>
      <c r="C553" t="s">
        <v>669</v>
      </c>
      <c r="E553" t="s">
        <v>51</v>
      </c>
      <c r="F553">
        <v>36</v>
      </c>
      <c r="G553">
        <v>1960</v>
      </c>
      <c r="H553">
        <v>830</v>
      </c>
      <c r="I553">
        <v>0</v>
      </c>
      <c r="J553">
        <v>0</v>
      </c>
      <c r="K553">
        <v>0</v>
      </c>
    </row>
    <row r="554" spans="1:11" x14ac:dyDescent="0.25">
      <c r="A554">
        <v>19041</v>
      </c>
      <c r="B554" t="s">
        <v>1198</v>
      </c>
      <c r="C554" t="s">
        <v>596</v>
      </c>
      <c r="E554" t="s">
        <v>532</v>
      </c>
      <c r="F554">
        <v>1</v>
      </c>
      <c r="G554">
        <v>1969</v>
      </c>
      <c r="H554">
        <v>829</v>
      </c>
      <c r="I554">
        <v>0</v>
      </c>
      <c r="J554">
        <v>0</v>
      </c>
      <c r="K554">
        <v>0</v>
      </c>
    </row>
    <row r="555" spans="1:11" x14ac:dyDescent="0.25">
      <c r="A555">
        <v>23054</v>
      </c>
      <c r="B555" t="s">
        <v>1198</v>
      </c>
      <c r="C555" t="s">
        <v>619</v>
      </c>
      <c r="E555" t="s">
        <v>532</v>
      </c>
      <c r="F555">
        <v>1</v>
      </c>
      <c r="G555">
        <v>1978</v>
      </c>
      <c r="H555">
        <v>831</v>
      </c>
      <c r="I555">
        <v>0</v>
      </c>
      <c r="J555">
        <v>0</v>
      </c>
      <c r="K555">
        <v>0</v>
      </c>
    </row>
    <row r="556" spans="1:11" x14ac:dyDescent="0.25">
      <c r="A556">
        <v>18097</v>
      </c>
      <c r="B556" t="s">
        <v>1199</v>
      </c>
      <c r="C556" t="s">
        <v>1200</v>
      </c>
      <c r="D556" t="s">
        <v>716</v>
      </c>
      <c r="E556" t="s">
        <v>532</v>
      </c>
      <c r="F556">
        <v>1</v>
      </c>
      <c r="G556">
        <v>2008</v>
      </c>
      <c r="H556">
        <v>536</v>
      </c>
      <c r="I556">
        <v>1.875</v>
      </c>
      <c r="J556">
        <v>40.177999999999997</v>
      </c>
      <c r="K556">
        <v>0</v>
      </c>
    </row>
    <row r="557" spans="1:11" x14ac:dyDescent="0.25">
      <c r="A557">
        <v>19025</v>
      </c>
      <c r="B557" t="s">
        <v>1201</v>
      </c>
      <c r="C557" t="s">
        <v>648</v>
      </c>
      <c r="E557" t="s">
        <v>581</v>
      </c>
      <c r="F557">
        <v>79</v>
      </c>
      <c r="G557">
        <v>1967</v>
      </c>
      <c r="H557">
        <v>103</v>
      </c>
      <c r="I557">
        <v>13.711</v>
      </c>
      <c r="J557">
        <v>1145.518</v>
      </c>
      <c r="K557">
        <v>600</v>
      </c>
    </row>
    <row r="558" spans="1:11" x14ac:dyDescent="0.25">
      <c r="A558">
        <v>18076</v>
      </c>
      <c r="B558" t="s">
        <v>1202</v>
      </c>
      <c r="C558" t="s">
        <v>1203</v>
      </c>
      <c r="E558" t="s">
        <v>524</v>
      </c>
      <c r="F558">
        <v>89</v>
      </c>
      <c r="G558">
        <v>1960</v>
      </c>
      <c r="H558">
        <v>280</v>
      </c>
      <c r="I558">
        <v>4.9379999999999997</v>
      </c>
      <c r="J558">
        <v>324.67399999999998</v>
      </c>
      <c r="K558">
        <v>129</v>
      </c>
    </row>
    <row r="559" spans="1:11" x14ac:dyDescent="0.25">
      <c r="A559">
        <v>18077</v>
      </c>
      <c r="B559" t="s">
        <v>1204</v>
      </c>
      <c r="C559" t="s">
        <v>930</v>
      </c>
      <c r="D559" t="s">
        <v>404</v>
      </c>
      <c r="E559" t="s">
        <v>524</v>
      </c>
      <c r="F559">
        <v>89</v>
      </c>
      <c r="G559">
        <v>1965</v>
      </c>
      <c r="H559">
        <v>832</v>
      </c>
      <c r="I559">
        <v>0</v>
      </c>
      <c r="J559">
        <v>0</v>
      </c>
      <c r="K559">
        <v>0</v>
      </c>
    </row>
    <row r="560" spans="1:11" x14ac:dyDescent="0.25">
      <c r="A560">
        <v>16061</v>
      </c>
      <c r="B560" t="s">
        <v>1205</v>
      </c>
      <c r="C560" t="s">
        <v>655</v>
      </c>
      <c r="E560" t="s">
        <v>965</v>
      </c>
      <c r="F560">
        <v>83</v>
      </c>
      <c r="G560">
        <v>1969</v>
      </c>
      <c r="H560">
        <v>833</v>
      </c>
      <c r="I560">
        <v>0</v>
      </c>
      <c r="J560">
        <v>0</v>
      </c>
      <c r="K560">
        <v>0</v>
      </c>
    </row>
    <row r="561" spans="1:11" x14ac:dyDescent="0.25">
      <c r="A561">
        <v>10012</v>
      </c>
      <c r="B561" t="s">
        <v>1206</v>
      </c>
      <c r="C561" t="s">
        <v>648</v>
      </c>
      <c r="E561" t="s">
        <v>779</v>
      </c>
      <c r="F561">
        <v>66</v>
      </c>
      <c r="G561">
        <v>1975</v>
      </c>
      <c r="H561">
        <v>199</v>
      </c>
      <c r="I561">
        <v>14.43</v>
      </c>
      <c r="J561">
        <v>596.61</v>
      </c>
      <c r="K561">
        <v>91</v>
      </c>
    </row>
    <row r="562" spans="1:11" x14ac:dyDescent="0.25">
      <c r="A562">
        <v>10011</v>
      </c>
      <c r="B562" t="s">
        <v>1206</v>
      </c>
      <c r="C562" t="s">
        <v>619</v>
      </c>
      <c r="E562" t="s">
        <v>779</v>
      </c>
      <c r="F562">
        <v>66</v>
      </c>
      <c r="G562">
        <v>1976</v>
      </c>
      <c r="H562">
        <v>198</v>
      </c>
      <c r="I562">
        <v>14.867000000000001</v>
      </c>
      <c r="J562">
        <v>604.02300000000002</v>
      </c>
      <c r="K562">
        <v>91</v>
      </c>
    </row>
    <row r="563" spans="1:11" x14ac:dyDescent="0.25">
      <c r="A563">
        <v>12076</v>
      </c>
      <c r="B563" t="s">
        <v>1743</v>
      </c>
      <c r="C563" t="s">
        <v>781</v>
      </c>
      <c r="D563" t="s">
        <v>404</v>
      </c>
      <c r="E563" t="s">
        <v>653</v>
      </c>
      <c r="F563">
        <v>21</v>
      </c>
      <c r="G563">
        <v>1991</v>
      </c>
      <c r="H563">
        <v>834</v>
      </c>
      <c r="I563">
        <v>0</v>
      </c>
      <c r="J563">
        <v>0</v>
      </c>
      <c r="K563">
        <v>0</v>
      </c>
    </row>
    <row r="564" spans="1:11" x14ac:dyDescent="0.25">
      <c r="A564">
        <v>19011</v>
      </c>
      <c r="B564" t="s">
        <v>1207</v>
      </c>
      <c r="C564" t="s">
        <v>1208</v>
      </c>
      <c r="E564" t="s">
        <v>653</v>
      </c>
      <c r="F564">
        <v>21</v>
      </c>
      <c r="G564">
        <v>2003</v>
      </c>
      <c r="H564">
        <v>835</v>
      </c>
      <c r="I564">
        <v>0</v>
      </c>
      <c r="J564">
        <v>0</v>
      </c>
      <c r="K564">
        <v>0</v>
      </c>
    </row>
    <row r="565" spans="1:11" x14ac:dyDescent="0.25">
      <c r="A565">
        <v>19012</v>
      </c>
      <c r="B565" t="s">
        <v>1207</v>
      </c>
      <c r="C565" t="s">
        <v>1054</v>
      </c>
      <c r="D565" t="s">
        <v>399</v>
      </c>
      <c r="E565" t="s">
        <v>653</v>
      </c>
      <c r="F565">
        <v>21</v>
      </c>
      <c r="G565">
        <v>2007</v>
      </c>
      <c r="H565">
        <v>836</v>
      </c>
      <c r="I565">
        <v>0</v>
      </c>
      <c r="J565">
        <v>0</v>
      </c>
      <c r="K565">
        <v>0</v>
      </c>
    </row>
    <row r="566" spans="1:11" x14ac:dyDescent="0.25">
      <c r="A566">
        <v>16128</v>
      </c>
      <c r="B566" t="s">
        <v>1209</v>
      </c>
      <c r="C566" t="s">
        <v>1210</v>
      </c>
      <c r="D566" t="s">
        <v>399</v>
      </c>
      <c r="E566" t="s">
        <v>634</v>
      </c>
      <c r="F566">
        <v>2</v>
      </c>
      <c r="G566">
        <v>2009</v>
      </c>
      <c r="H566">
        <v>579</v>
      </c>
      <c r="I566">
        <v>0.84399999999999997</v>
      </c>
      <c r="J566">
        <v>22.154</v>
      </c>
      <c r="K566">
        <v>0</v>
      </c>
    </row>
    <row r="567" spans="1:11" x14ac:dyDescent="0.25">
      <c r="A567">
        <v>18099</v>
      </c>
      <c r="B567" t="s">
        <v>1209</v>
      </c>
      <c r="C567" t="s">
        <v>587</v>
      </c>
      <c r="E567" t="s">
        <v>634</v>
      </c>
      <c r="F567">
        <v>2</v>
      </c>
      <c r="G567">
        <v>1974</v>
      </c>
      <c r="H567">
        <v>395</v>
      </c>
      <c r="I567">
        <v>4.4690000000000003</v>
      </c>
      <c r="J567">
        <v>127.874</v>
      </c>
      <c r="K567">
        <v>0</v>
      </c>
    </row>
    <row r="568" spans="1:11" x14ac:dyDescent="0.25">
      <c r="A568">
        <v>16129</v>
      </c>
      <c r="B568" t="s">
        <v>1211</v>
      </c>
      <c r="C568" t="s">
        <v>1212</v>
      </c>
      <c r="D568" t="s">
        <v>716</v>
      </c>
      <c r="E568" t="s">
        <v>634</v>
      </c>
      <c r="F568">
        <v>2</v>
      </c>
      <c r="G568">
        <v>2007</v>
      </c>
      <c r="H568">
        <v>580</v>
      </c>
      <c r="I568">
        <v>0.84399999999999997</v>
      </c>
      <c r="J568">
        <v>22.154</v>
      </c>
      <c r="K568">
        <v>0</v>
      </c>
    </row>
    <row r="569" spans="1:11" x14ac:dyDescent="0.25">
      <c r="A569">
        <v>20567</v>
      </c>
      <c r="B569" t="s">
        <v>1211</v>
      </c>
      <c r="C569" t="s">
        <v>1213</v>
      </c>
      <c r="D569" t="s">
        <v>716</v>
      </c>
      <c r="E569" t="s">
        <v>634</v>
      </c>
      <c r="F569">
        <v>2</v>
      </c>
      <c r="G569">
        <v>2014</v>
      </c>
      <c r="H569">
        <v>837</v>
      </c>
      <c r="I569">
        <v>0</v>
      </c>
      <c r="J569">
        <v>0</v>
      </c>
      <c r="K569">
        <v>0</v>
      </c>
    </row>
    <row r="570" spans="1:11" x14ac:dyDescent="0.25">
      <c r="A570">
        <v>20552</v>
      </c>
      <c r="B570" t="s">
        <v>1214</v>
      </c>
      <c r="C570" t="s">
        <v>582</v>
      </c>
      <c r="E570" t="s">
        <v>47</v>
      </c>
      <c r="F570">
        <v>33</v>
      </c>
      <c r="G570">
        <v>1956</v>
      </c>
      <c r="H570">
        <v>838</v>
      </c>
      <c r="I570">
        <v>0</v>
      </c>
      <c r="J570">
        <v>0</v>
      </c>
      <c r="K570">
        <v>0</v>
      </c>
    </row>
    <row r="571" spans="1:11" x14ac:dyDescent="0.25">
      <c r="A571">
        <v>20502</v>
      </c>
      <c r="B571" t="s">
        <v>1215</v>
      </c>
      <c r="C571" t="s">
        <v>648</v>
      </c>
      <c r="D571" t="s">
        <v>399</v>
      </c>
      <c r="E571" t="s">
        <v>532</v>
      </c>
      <c r="F571">
        <v>1</v>
      </c>
      <c r="G571">
        <v>2007</v>
      </c>
      <c r="H571">
        <v>246</v>
      </c>
      <c r="I571">
        <v>8.1880000000000006</v>
      </c>
      <c r="J571">
        <v>412.96300000000002</v>
      </c>
      <c r="K571">
        <v>133</v>
      </c>
    </row>
    <row r="572" spans="1:11" x14ac:dyDescent="0.25">
      <c r="A572">
        <v>13064</v>
      </c>
      <c r="B572" t="s">
        <v>1215</v>
      </c>
      <c r="C572" t="s">
        <v>587</v>
      </c>
      <c r="E572" t="s">
        <v>532</v>
      </c>
      <c r="F572">
        <v>1</v>
      </c>
      <c r="G572">
        <v>1998</v>
      </c>
      <c r="H572">
        <v>96</v>
      </c>
      <c r="I572">
        <v>16.25</v>
      </c>
      <c r="J572">
        <v>1224.9390000000001</v>
      </c>
      <c r="K572">
        <v>578</v>
      </c>
    </row>
    <row r="573" spans="1:11" x14ac:dyDescent="0.25">
      <c r="A573">
        <v>28029</v>
      </c>
      <c r="B573" t="s">
        <v>1216</v>
      </c>
      <c r="C573" t="s">
        <v>691</v>
      </c>
      <c r="D573" t="s">
        <v>404</v>
      </c>
      <c r="E573" t="s">
        <v>660</v>
      </c>
      <c r="F573">
        <v>62</v>
      </c>
      <c r="G573">
        <v>1968</v>
      </c>
      <c r="H573">
        <v>211</v>
      </c>
      <c r="I573">
        <v>10.25</v>
      </c>
      <c r="J573">
        <v>553.596</v>
      </c>
      <c r="K573">
        <v>251</v>
      </c>
    </row>
    <row r="574" spans="1:11" x14ac:dyDescent="0.25">
      <c r="A574">
        <v>21013</v>
      </c>
      <c r="B574" t="s">
        <v>1216</v>
      </c>
      <c r="C574" t="s">
        <v>819</v>
      </c>
      <c r="D574" t="s">
        <v>404</v>
      </c>
      <c r="E574" t="s">
        <v>660</v>
      </c>
      <c r="F574">
        <v>62</v>
      </c>
      <c r="G574">
        <v>1997</v>
      </c>
      <c r="H574">
        <v>839</v>
      </c>
      <c r="I574">
        <v>0</v>
      </c>
      <c r="J574">
        <v>0</v>
      </c>
      <c r="K574">
        <v>0</v>
      </c>
    </row>
    <row r="575" spans="1:11" x14ac:dyDescent="0.25">
      <c r="A575">
        <v>28030</v>
      </c>
      <c r="B575" t="s">
        <v>1217</v>
      </c>
      <c r="C575" t="s">
        <v>582</v>
      </c>
      <c r="E575" t="s">
        <v>660</v>
      </c>
      <c r="F575">
        <v>62</v>
      </c>
      <c r="G575">
        <v>1967</v>
      </c>
      <c r="H575">
        <v>69</v>
      </c>
      <c r="I575">
        <v>25.937999999999999</v>
      </c>
      <c r="J575">
        <v>1438.6679999999999</v>
      </c>
      <c r="K575">
        <v>703</v>
      </c>
    </row>
    <row r="576" spans="1:11" x14ac:dyDescent="0.25">
      <c r="A576">
        <v>13069</v>
      </c>
      <c r="B576" t="s">
        <v>1217</v>
      </c>
      <c r="C576" t="s">
        <v>713</v>
      </c>
      <c r="E576" t="s">
        <v>660</v>
      </c>
      <c r="F576">
        <v>62</v>
      </c>
      <c r="G576">
        <v>2003</v>
      </c>
      <c r="H576">
        <v>442</v>
      </c>
      <c r="I576">
        <v>1.375</v>
      </c>
      <c r="J576">
        <v>94.683000000000007</v>
      </c>
      <c r="K576">
        <v>52</v>
      </c>
    </row>
    <row r="577" spans="1:11" x14ac:dyDescent="0.25">
      <c r="A577">
        <v>99532</v>
      </c>
      <c r="B577" t="s">
        <v>1218</v>
      </c>
      <c r="C577" t="s">
        <v>719</v>
      </c>
      <c r="E577" t="s">
        <v>29</v>
      </c>
      <c r="F577">
        <v>17</v>
      </c>
      <c r="G577">
        <v>1965</v>
      </c>
      <c r="H577">
        <v>1</v>
      </c>
      <c r="I577">
        <v>54.625</v>
      </c>
      <c r="J577">
        <v>3504.1439999999998</v>
      </c>
      <c r="K577">
        <v>1410</v>
      </c>
    </row>
    <row r="578" spans="1:11" x14ac:dyDescent="0.25">
      <c r="A578">
        <v>21775</v>
      </c>
      <c r="B578" t="s">
        <v>1218</v>
      </c>
      <c r="C578" t="s">
        <v>648</v>
      </c>
      <c r="E578" t="s">
        <v>29</v>
      </c>
      <c r="F578">
        <v>17</v>
      </c>
      <c r="G578">
        <v>1991</v>
      </c>
      <c r="H578">
        <v>16</v>
      </c>
      <c r="I578">
        <v>32.375</v>
      </c>
      <c r="J578">
        <v>2323.5410000000002</v>
      </c>
      <c r="K578">
        <v>1017</v>
      </c>
    </row>
    <row r="579" spans="1:11" x14ac:dyDescent="0.25">
      <c r="A579">
        <v>21774</v>
      </c>
      <c r="B579" t="s">
        <v>1218</v>
      </c>
      <c r="C579" t="s">
        <v>600</v>
      </c>
      <c r="E579" t="s">
        <v>29</v>
      </c>
      <c r="F579">
        <v>17</v>
      </c>
      <c r="G579">
        <v>1994</v>
      </c>
      <c r="H579">
        <v>6</v>
      </c>
      <c r="I579">
        <v>53.5</v>
      </c>
      <c r="J579">
        <v>3112.1170000000002</v>
      </c>
      <c r="K579">
        <v>1367</v>
      </c>
    </row>
    <row r="580" spans="1:11" x14ac:dyDescent="0.25">
      <c r="A580">
        <v>20702</v>
      </c>
      <c r="B580" t="s">
        <v>1219</v>
      </c>
      <c r="C580" t="s">
        <v>1034</v>
      </c>
      <c r="D580" t="s">
        <v>404</v>
      </c>
      <c r="E580" t="s">
        <v>29</v>
      </c>
      <c r="F580">
        <v>17</v>
      </c>
      <c r="G580">
        <v>1969</v>
      </c>
      <c r="H580">
        <v>212</v>
      </c>
      <c r="I580">
        <v>10.875</v>
      </c>
      <c r="J580">
        <v>551.65499999999997</v>
      </c>
      <c r="K580">
        <v>171</v>
      </c>
    </row>
    <row r="581" spans="1:11" x14ac:dyDescent="0.25">
      <c r="A581">
        <v>15076</v>
      </c>
      <c r="B581" t="s">
        <v>1220</v>
      </c>
      <c r="C581" t="s">
        <v>723</v>
      </c>
      <c r="E581" t="s">
        <v>534</v>
      </c>
      <c r="F581">
        <v>13</v>
      </c>
      <c r="G581">
        <v>1984</v>
      </c>
      <c r="H581">
        <v>601</v>
      </c>
      <c r="I581">
        <v>0.71899999999999997</v>
      </c>
      <c r="J581">
        <v>15.968999999999999</v>
      </c>
      <c r="K581">
        <v>0</v>
      </c>
    </row>
    <row r="582" spans="1:11" x14ac:dyDescent="0.25">
      <c r="A582">
        <v>26060</v>
      </c>
      <c r="B582" t="s">
        <v>1221</v>
      </c>
      <c r="C582" t="s">
        <v>648</v>
      </c>
      <c r="E582" t="s">
        <v>602</v>
      </c>
      <c r="F582">
        <v>27</v>
      </c>
      <c r="G582">
        <v>1953</v>
      </c>
      <c r="H582">
        <v>455</v>
      </c>
      <c r="I582">
        <v>3.8439999999999999</v>
      </c>
      <c r="J582">
        <v>82.813999999999993</v>
      </c>
      <c r="K582">
        <v>0</v>
      </c>
    </row>
    <row r="583" spans="1:11" x14ac:dyDescent="0.25">
      <c r="A583">
        <v>18126</v>
      </c>
      <c r="B583" t="s">
        <v>1222</v>
      </c>
      <c r="C583" t="s">
        <v>608</v>
      </c>
      <c r="E583" t="s">
        <v>574</v>
      </c>
      <c r="F583">
        <v>86</v>
      </c>
      <c r="G583">
        <v>1992</v>
      </c>
      <c r="H583">
        <v>524</v>
      </c>
      <c r="I583">
        <v>1.1559999999999999</v>
      </c>
      <c r="J583">
        <v>45.92</v>
      </c>
      <c r="K583">
        <v>0</v>
      </c>
    </row>
    <row r="584" spans="1:11" x14ac:dyDescent="0.25">
      <c r="A584">
        <v>15047</v>
      </c>
      <c r="B584" t="s">
        <v>1223</v>
      </c>
      <c r="C584" t="s">
        <v>596</v>
      </c>
      <c r="E584" t="s">
        <v>745</v>
      </c>
      <c r="F584">
        <v>54</v>
      </c>
      <c r="G584">
        <v>1978</v>
      </c>
      <c r="H584">
        <v>35</v>
      </c>
      <c r="I584">
        <v>29.375</v>
      </c>
      <c r="J584">
        <v>1878.9110000000001</v>
      </c>
      <c r="K584">
        <v>816</v>
      </c>
    </row>
    <row r="585" spans="1:11" x14ac:dyDescent="0.25">
      <c r="A585">
        <v>16137</v>
      </c>
      <c r="B585" t="s">
        <v>1744</v>
      </c>
      <c r="C585" t="s">
        <v>1516</v>
      </c>
      <c r="D585" t="s">
        <v>404</v>
      </c>
      <c r="E585" t="s">
        <v>581</v>
      </c>
      <c r="F585">
        <v>79</v>
      </c>
      <c r="G585">
        <v>1986</v>
      </c>
      <c r="H585">
        <v>840</v>
      </c>
      <c r="I585">
        <v>0</v>
      </c>
      <c r="J585">
        <v>0</v>
      </c>
      <c r="K585">
        <v>0</v>
      </c>
    </row>
    <row r="586" spans="1:11" x14ac:dyDescent="0.25">
      <c r="A586">
        <v>24225</v>
      </c>
      <c r="B586" t="s">
        <v>1224</v>
      </c>
      <c r="C586" t="s">
        <v>596</v>
      </c>
      <c r="E586" t="s">
        <v>597</v>
      </c>
      <c r="F586">
        <v>51</v>
      </c>
      <c r="G586">
        <v>1945</v>
      </c>
      <c r="H586">
        <v>841</v>
      </c>
      <c r="I586">
        <v>0</v>
      </c>
      <c r="J586">
        <v>0</v>
      </c>
      <c r="K586">
        <v>0</v>
      </c>
    </row>
    <row r="587" spans="1:11" x14ac:dyDescent="0.25">
      <c r="A587">
        <v>12085</v>
      </c>
      <c r="B587" t="s">
        <v>1225</v>
      </c>
      <c r="C587" t="s">
        <v>585</v>
      </c>
      <c r="D587" t="s">
        <v>404</v>
      </c>
      <c r="E587" t="s">
        <v>644</v>
      </c>
      <c r="F587">
        <v>73</v>
      </c>
      <c r="G587">
        <v>1949</v>
      </c>
      <c r="H587">
        <v>119</v>
      </c>
      <c r="I587">
        <v>17.033000000000001</v>
      </c>
      <c r="J587">
        <v>1045.627</v>
      </c>
      <c r="K587">
        <v>380</v>
      </c>
    </row>
    <row r="588" spans="1:11" x14ac:dyDescent="0.25">
      <c r="A588">
        <v>29037</v>
      </c>
      <c r="B588" t="s">
        <v>1226</v>
      </c>
      <c r="C588" t="s">
        <v>1227</v>
      </c>
      <c r="E588" t="s">
        <v>29</v>
      </c>
      <c r="F588">
        <v>17</v>
      </c>
      <c r="G588">
        <v>1974</v>
      </c>
      <c r="H588">
        <v>842</v>
      </c>
      <c r="I588">
        <v>0</v>
      </c>
      <c r="J588">
        <v>0</v>
      </c>
      <c r="K588">
        <v>0</v>
      </c>
    </row>
    <row r="589" spans="1:11" x14ac:dyDescent="0.25">
      <c r="A589">
        <v>15014</v>
      </c>
      <c r="B589" t="s">
        <v>1228</v>
      </c>
      <c r="C589" t="s">
        <v>940</v>
      </c>
      <c r="D589" t="s">
        <v>716</v>
      </c>
      <c r="E589" t="s">
        <v>29</v>
      </c>
      <c r="F589">
        <v>17</v>
      </c>
      <c r="G589">
        <v>2006</v>
      </c>
      <c r="H589">
        <v>843</v>
      </c>
      <c r="I589">
        <v>0</v>
      </c>
      <c r="J589">
        <v>0</v>
      </c>
      <c r="K589">
        <v>0</v>
      </c>
    </row>
    <row r="590" spans="1:11" x14ac:dyDescent="0.25">
      <c r="A590">
        <v>24330</v>
      </c>
      <c r="B590" t="s">
        <v>1228</v>
      </c>
      <c r="C590" t="s">
        <v>715</v>
      </c>
      <c r="D590" t="s">
        <v>404</v>
      </c>
      <c r="E590" t="s">
        <v>29</v>
      </c>
      <c r="F590">
        <v>17</v>
      </c>
      <c r="G590">
        <v>1979</v>
      </c>
      <c r="H590">
        <v>844</v>
      </c>
      <c r="I590">
        <v>0</v>
      </c>
      <c r="J590">
        <v>0</v>
      </c>
      <c r="K590">
        <v>0</v>
      </c>
    </row>
    <row r="591" spans="1:11" x14ac:dyDescent="0.25">
      <c r="A591">
        <v>98446</v>
      </c>
      <c r="B591" t="s">
        <v>1229</v>
      </c>
      <c r="C591" t="s">
        <v>618</v>
      </c>
      <c r="E591" t="s">
        <v>526</v>
      </c>
      <c r="F591">
        <v>20</v>
      </c>
      <c r="G591">
        <v>1969</v>
      </c>
      <c r="H591">
        <v>11</v>
      </c>
      <c r="I591">
        <v>44.25</v>
      </c>
      <c r="J591">
        <v>2775.7379999999998</v>
      </c>
      <c r="K591">
        <v>1148</v>
      </c>
    </row>
    <row r="592" spans="1:11" x14ac:dyDescent="0.25">
      <c r="A592">
        <v>19019</v>
      </c>
      <c r="B592" t="s">
        <v>1230</v>
      </c>
      <c r="C592" t="s">
        <v>1152</v>
      </c>
      <c r="E592" t="s">
        <v>452</v>
      </c>
      <c r="F592">
        <v>14</v>
      </c>
      <c r="G592">
        <v>1986</v>
      </c>
      <c r="H592">
        <v>67</v>
      </c>
      <c r="I592">
        <v>26.312999999999999</v>
      </c>
      <c r="J592">
        <v>1449.4469999999999</v>
      </c>
      <c r="K592">
        <v>576</v>
      </c>
    </row>
    <row r="593" spans="1:11" x14ac:dyDescent="0.25">
      <c r="A593">
        <v>16001</v>
      </c>
      <c r="B593" t="s">
        <v>1231</v>
      </c>
      <c r="C593" t="s">
        <v>704</v>
      </c>
      <c r="E593" t="s">
        <v>535</v>
      </c>
      <c r="F593">
        <v>42</v>
      </c>
      <c r="G593">
        <v>1981</v>
      </c>
      <c r="H593">
        <v>418</v>
      </c>
      <c r="I593">
        <v>2.9380000000000002</v>
      </c>
      <c r="J593">
        <v>113.70399999999999</v>
      </c>
      <c r="K593">
        <v>0</v>
      </c>
    </row>
    <row r="594" spans="1:11" x14ac:dyDescent="0.25">
      <c r="A594">
        <v>17074</v>
      </c>
      <c r="B594" t="s">
        <v>1232</v>
      </c>
      <c r="C594" t="s">
        <v>888</v>
      </c>
      <c r="D594" t="s">
        <v>404</v>
      </c>
      <c r="E594" t="s">
        <v>583</v>
      </c>
      <c r="F594">
        <v>70</v>
      </c>
      <c r="G594">
        <v>1938</v>
      </c>
      <c r="H594">
        <v>845</v>
      </c>
      <c r="I594">
        <v>0</v>
      </c>
      <c r="J594">
        <v>0</v>
      </c>
      <c r="K594">
        <v>0</v>
      </c>
    </row>
    <row r="595" spans="1:11" x14ac:dyDescent="0.25">
      <c r="A595">
        <v>19045</v>
      </c>
      <c r="B595" t="s">
        <v>1233</v>
      </c>
      <c r="C595" t="s">
        <v>590</v>
      </c>
      <c r="E595" t="s">
        <v>532</v>
      </c>
      <c r="F595">
        <v>1</v>
      </c>
      <c r="G595">
        <v>1974</v>
      </c>
      <c r="H595">
        <v>846</v>
      </c>
      <c r="I595">
        <v>0</v>
      </c>
      <c r="J595">
        <v>0</v>
      </c>
      <c r="K595">
        <v>0</v>
      </c>
    </row>
    <row r="596" spans="1:11" x14ac:dyDescent="0.25">
      <c r="A596">
        <v>96151</v>
      </c>
      <c r="B596" t="s">
        <v>1234</v>
      </c>
      <c r="C596" t="s">
        <v>767</v>
      </c>
      <c r="D596" t="s">
        <v>404</v>
      </c>
      <c r="E596" t="s">
        <v>537</v>
      </c>
      <c r="F596">
        <v>10</v>
      </c>
      <c r="G596">
        <v>1989</v>
      </c>
      <c r="H596">
        <v>847</v>
      </c>
      <c r="I596">
        <v>0</v>
      </c>
      <c r="J596">
        <v>0</v>
      </c>
      <c r="K596">
        <v>0</v>
      </c>
    </row>
    <row r="597" spans="1:11" x14ac:dyDescent="0.25">
      <c r="A597">
        <v>27062</v>
      </c>
      <c r="B597" t="s">
        <v>1235</v>
      </c>
      <c r="C597" t="s">
        <v>669</v>
      </c>
      <c r="E597" t="s">
        <v>860</v>
      </c>
      <c r="F597">
        <v>45</v>
      </c>
      <c r="G597">
        <v>1954</v>
      </c>
      <c r="H597">
        <v>106</v>
      </c>
      <c r="I597">
        <v>17.064</v>
      </c>
      <c r="J597">
        <v>1119.0219999999999</v>
      </c>
      <c r="K597">
        <v>562</v>
      </c>
    </row>
    <row r="598" spans="1:11" x14ac:dyDescent="0.25">
      <c r="A598">
        <v>27063</v>
      </c>
      <c r="B598" t="s">
        <v>1236</v>
      </c>
      <c r="C598" t="s">
        <v>691</v>
      </c>
      <c r="D598" t="s">
        <v>404</v>
      </c>
      <c r="E598" t="s">
        <v>860</v>
      </c>
      <c r="F598">
        <v>45</v>
      </c>
      <c r="G598">
        <v>1956</v>
      </c>
      <c r="H598">
        <v>848</v>
      </c>
      <c r="I598">
        <v>0</v>
      </c>
      <c r="J598">
        <v>0</v>
      </c>
      <c r="K598">
        <v>0</v>
      </c>
    </row>
    <row r="599" spans="1:11" x14ac:dyDescent="0.25">
      <c r="A599">
        <v>25014</v>
      </c>
      <c r="B599" t="s">
        <v>1237</v>
      </c>
      <c r="C599" t="s">
        <v>778</v>
      </c>
      <c r="E599" t="s">
        <v>675</v>
      </c>
      <c r="F599">
        <v>55</v>
      </c>
      <c r="G599">
        <v>1959</v>
      </c>
      <c r="H599">
        <v>83</v>
      </c>
      <c r="I599">
        <v>15.689</v>
      </c>
      <c r="J599">
        <v>1329.7829999999999</v>
      </c>
      <c r="K599">
        <v>748</v>
      </c>
    </row>
    <row r="600" spans="1:11" x14ac:dyDescent="0.25">
      <c r="A600">
        <v>12070</v>
      </c>
      <c r="B600" t="s">
        <v>1238</v>
      </c>
      <c r="C600" t="s">
        <v>618</v>
      </c>
      <c r="E600" t="s">
        <v>31</v>
      </c>
      <c r="F600">
        <v>19</v>
      </c>
      <c r="G600">
        <v>1968</v>
      </c>
      <c r="H600">
        <v>371</v>
      </c>
      <c r="I600">
        <v>4</v>
      </c>
      <c r="J600">
        <v>147.232</v>
      </c>
      <c r="K600">
        <v>0</v>
      </c>
    </row>
    <row r="601" spans="1:11" x14ac:dyDescent="0.25">
      <c r="A601">
        <v>29002</v>
      </c>
      <c r="B601" t="s">
        <v>1239</v>
      </c>
      <c r="C601" t="s">
        <v>1182</v>
      </c>
      <c r="D601" t="s">
        <v>404</v>
      </c>
      <c r="E601" t="s">
        <v>31</v>
      </c>
      <c r="F601">
        <v>19</v>
      </c>
      <c r="G601">
        <v>1975</v>
      </c>
      <c r="H601">
        <v>188</v>
      </c>
      <c r="I601">
        <v>10.968999999999999</v>
      </c>
      <c r="J601">
        <v>654.90700000000004</v>
      </c>
      <c r="K601">
        <v>235</v>
      </c>
    </row>
    <row r="602" spans="1:11" x14ac:dyDescent="0.25">
      <c r="A602">
        <v>12073</v>
      </c>
      <c r="B602" t="s">
        <v>1240</v>
      </c>
      <c r="C602" t="s">
        <v>918</v>
      </c>
      <c r="D602" t="s">
        <v>404</v>
      </c>
      <c r="E602" t="s">
        <v>675</v>
      </c>
      <c r="F602">
        <v>55</v>
      </c>
      <c r="G602">
        <v>1975</v>
      </c>
      <c r="H602">
        <v>183</v>
      </c>
      <c r="I602">
        <v>7.2510000000000003</v>
      </c>
      <c r="J602">
        <v>672.649</v>
      </c>
      <c r="K602">
        <v>401</v>
      </c>
    </row>
    <row r="603" spans="1:11" x14ac:dyDescent="0.25">
      <c r="A603">
        <v>25015</v>
      </c>
      <c r="B603" t="s">
        <v>1240</v>
      </c>
      <c r="C603" t="s">
        <v>636</v>
      </c>
      <c r="D603" t="s">
        <v>404</v>
      </c>
      <c r="E603" t="s">
        <v>675</v>
      </c>
      <c r="F603">
        <v>55</v>
      </c>
      <c r="G603">
        <v>1960</v>
      </c>
      <c r="H603">
        <v>249</v>
      </c>
      <c r="I603">
        <v>6.5789999999999997</v>
      </c>
      <c r="J603">
        <v>403.85399999999998</v>
      </c>
      <c r="K603">
        <v>212</v>
      </c>
    </row>
    <row r="604" spans="1:11" x14ac:dyDescent="0.25">
      <c r="A604">
        <v>21080</v>
      </c>
      <c r="B604" t="s">
        <v>1745</v>
      </c>
      <c r="C604" t="s">
        <v>582</v>
      </c>
      <c r="E604" t="s">
        <v>870</v>
      </c>
      <c r="F604">
        <v>85</v>
      </c>
      <c r="G604">
        <v>1991</v>
      </c>
      <c r="H604">
        <v>849</v>
      </c>
      <c r="I604">
        <v>0</v>
      </c>
      <c r="J604">
        <v>0</v>
      </c>
      <c r="K604">
        <v>0</v>
      </c>
    </row>
    <row r="605" spans="1:11" x14ac:dyDescent="0.25">
      <c r="A605">
        <v>18091</v>
      </c>
      <c r="B605" t="s">
        <v>1241</v>
      </c>
      <c r="C605" t="s">
        <v>648</v>
      </c>
      <c r="E605" t="s">
        <v>874</v>
      </c>
      <c r="F605">
        <v>90</v>
      </c>
      <c r="G605">
        <v>1985</v>
      </c>
      <c r="H605">
        <v>470</v>
      </c>
      <c r="I605">
        <v>0.99199999999999999</v>
      </c>
      <c r="J605">
        <v>76.137</v>
      </c>
      <c r="K605">
        <v>37</v>
      </c>
    </row>
    <row r="606" spans="1:11" x14ac:dyDescent="0.25">
      <c r="A606">
        <v>18087</v>
      </c>
      <c r="B606" t="s">
        <v>1241</v>
      </c>
      <c r="C606" t="s">
        <v>590</v>
      </c>
      <c r="E606" t="s">
        <v>874</v>
      </c>
      <c r="F606">
        <v>90</v>
      </c>
      <c r="G606">
        <v>1960</v>
      </c>
      <c r="H606">
        <v>353</v>
      </c>
      <c r="I606">
        <v>2.57</v>
      </c>
      <c r="J606">
        <v>159.255</v>
      </c>
      <c r="K606">
        <v>62</v>
      </c>
    </row>
    <row r="607" spans="1:11" x14ac:dyDescent="0.25">
      <c r="A607">
        <v>18090</v>
      </c>
      <c r="B607" t="s">
        <v>1241</v>
      </c>
      <c r="C607" t="s">
        <v>580</v>
      </c>
      <c r="E607" t="s">
        <v>874</v>
      </c>
      <c r="F607">
        <v>90</v>
      </c>
      <c r="G607">
        <v>1990</v>
      </c>
      <c r="H607">
        <v>851</v>
      </c>
      <c r="I607">
        <v>0</v>
      </c>
      <c r="J607">
        <v>0</v>
      </c>
      <c r="K607">
        <v>0</v>
      </c>
    </row>
    <row r="608" spans="1:11" x14ac:dyDescent="0.25">
      <c r="A608">
        <v>18089</v>
      </c>
      <c r="B608" t="s">
        <v>1241</v>
      </c>
      <c r="C608" t="s">
        <v>619</v>
      </c>
      <c r="D608" t="s">
        <v>399</v>
      </c>
      <c r="E608" t="s">
        <v>874</v>
      </c>
      <c r="F608">
        <v>90</v>
      </c>
      <c r="G608">
        <v>2004</v>
      </c>
      <c r="H608">
        <v>850</v>
      </c>
      <c r="I608">
        <v>0</v>
      </c>
      <c r="J608">
        <v>0</v>
      </c>
      <c r="K608">
        <v>0</v>
      </c>
    </row>
    <row r="609" spans="1:11" x14ac:dyDescent="0.25">
      <c r="A609">
        <v>18088</v>
      </c>
      <c r="B609" t="s">
        <v>1242</v>
      </c>
      <c r="C609" t="s">
        <v>683</v>
      </c>
      <c r="D609" t="s">
        <v>404</v>
      </c>
      <c r="E609" t="s">
        <v>874</v>
      </c>
      <c r="F609">
        <v>90</v>
      </c>
      <c r="G609">
        <v>1965</v>
      </c>
      <c r="H609">
        <v>516</v>
      </c>
      <c r="I609">
        <v>0.60899999999999999</v>
      </c>
      <c r="J609">
        <v>49.27</v>
      </c>
      <c r="K609">
        <v>25</v>
      </c>
    </row>
    <row r="610" spans="1:11" x14ac:dyDescent="0.25">
      <c r="A610">
        <v>98457</v>
      </c>
      <c r="B610" t="s">
        <v>1243</v>
      </c>
      <c r="C610" t="s">
        <v>655</v>
      </c>
      <c r="E610" t="s">
        <v>526</v>
      </c>
      <c r="F610">
        <v>20</v>
      </c>
      <c r="G610">
        <v>1960</v>
      </c>
      <c r="H610">
        <v>315</v>
      </c>
      <c r="I610">
        <v>5.75</v>
      </c>
      <c r="J610">
        <v>215.52500000000001</v>
      </c>
      <c r="K610">
        <v>0</v>
      </c>
    </row>
    <row r="611" spans="1:11" x14ac:dyDescent="0.25">
      <c r="A611">
        <v>98458</v>
      </c>
      <c r="B611" t="s">
        <v>1244</v>
      </c>
      <c r="C611" t="s">
        <v>1245</v>
      </c>
      <c r="D611" t="s">
        <v>404</v>
      </c>
      <c r="E611" t="s">
        <v>526</v>
      </c>
      <c r="F611">
        <v>20</v>
      </c>
      <c r="G611">
        <v>1962</v>
      </c>
      <c r="H611">
        <v>541</v>
      </c>
      <c r="I611">
        <v>0.875</v>
      </c>
      <c r="J611">
        <v>36.015000000000001</v>
      </c>
      <c r="K611">
        <v>0</v>
      </c>
    </row>
    <row r="612" spans="1:11" x14ac:dyDescent="0.25">
      <c r="A612">
        <v>21757</v>
      </c>
      <c r="B612" t="s">
        <v>1246</v>
      </c>
      <c r="C612" t="s">
        <v>599</v>
      </c>
      <c r="E612" t="s">
        <v>1247</v>
      </c>
      <c r="F612">
        <v>31</v>
      </c>
      <c r="G612">
        <v>1973</v>
      </c>
      <c r="H612">
        <v>852</v>
      </c>
      <c r="I612">
        <v>0</v>
      </c>
      <c r="J612">
        <v>0</v>
      </c>
      <c r="K612">
        <v>0</v>
      </c>
    </row>
    <row r="613" spans="1:11" x14ac:dyDescent="0.25">
      <c r="A613">
        <v>23069</v>
      </c>
      <c r="B613" t="s">
        <v>1248</v>
      </c>
      <c r="C613" t="s">
        <v>580</v>
      </c>
      <c r="E613" t="s">
        <v>31</v>
      </c>
      <c r="F613">
        <v>19</v>
      </c>
      <c r="G613">
        <v>1969</v>
      </c>
      <c r="H613">
        <v>853</v>
      </c>
      <c r="I613">
        <v>0</v>
      </c>
      <c r="J613">
        <v>0</v>
      </c>
      <c r="K613">
        <v>0</v>
      </c>
    </row>
    <row r="614" spans="1:11" x14ac:dyDescent="0.25">
      <c r="A614">
        <v>18045</v>
      </c>
      <c r="B614" t="s">
        <v>1249</v>
      </c>
      <c r="C614" t="s">
        <v>1250</v>
      </c>
      <c r="D614" t="s">
        <v>404</v>
      </c>
      <c r="E614" t="s">
        <v>443</v>
      </c>
      <c r="F614">
        <v>30</v>
      </c>
      <c r="G614">
        <v>1977</v>
      </c>
      <c r="H614">
        <v>854</v>
      </c>
      <c r="I614">
        <v>0</v>
      </c>
      <c r="J614">
        <v>0</v>
      </c>
      <c r="K614">
        <v>0</v>
      </c>
    </row>
    <row r="615" spans="1:11" x14ac:dyDescent="0.25">
      <c r="A615">
        <v>16110</v>
      </c>
      <c r="B615" t="s">
        <v>1251</v>
      </c>
      <c r="C615" t="s">
        <v>648</v>
      </c>
      <c r="E615" t="s">
        <v>574</v>
      </c>
      <c r="F615">
        <v>86</v>
      </c>
      <c r="G615">
        <v>1989</v>
      </c>
      <c r="H615">
        <v>483</v>
      </c>
      <c r="I615">
        <v>1.6559999999999999</v>
      </c>
      <c r="J615">
        <v>65.778000000000006</v>
      </c>
      <c r="K615">
        <v>0</v>
      </c>
    </row>
    <row r="616" spans="1:11" x14ac:dyDescent="0.25">
      <c r="A616">
        <v>20614</v>
      </c>
      <c r="B616" t="s">
        <v>1746</v>
      </c>
      <c r="C616" t="s">
        <v>747</v>
      </c>
      <c r="D616" t="s">
        <v>404</v>
      </c>
      <c r="E616" t="s">
        <v>728</v>
      </c>
      <c r="F616">
        <v>87</v>
      </c>
      <c r="G616">
        <v>1950</v>
      </c>
      <c r="H616">
        <v>177</v>
      </c>
      <c r="I616">
        <v>10.125</v>
      </c>
      <c r="J616">
        <v>688.41499999999996</v>
      </c>
      <c r="K616">
        <v>297</v>
      </c>
    </row>
    <row r="617" spans="1:11" x14ac:dyDescent="0.25">
      <c r="A617">
        <v>15022</v>
      </c>
      <c r="B617" t="s">
        <v>1252</v>
      </c>
      <c r="C617" t="s">
        <v>785</v>
      </c>
      <c r="D617" t="s">
        <v>404</v>
      </c>
      <c r="E617" t="s">
        <v>576</v>
      </c>
      <c r="F617">
        <v>81</v>
      </c>
      <c r="G617">
        <v>1995</v>
      </c>
      <c r="H617">
        <v>620</v>
      </c>
      <c r="I617">
        <v>3.1E-2</v>
      </c>
      <c r="J617">
        <v>0.86599999999999999</v>
      </c>
      <c r="K617">
        <v>0</v>
      </c>
    </row>
    <row r="618" spans="1:11" x14ac:dyDescent="0.25">
      <c r="A618">
        <v>12053</v>
      </c>
      <c r="B618" t="s">
        <v>1253</v>
      </c>
      <c r="C618" t="s">
        <v>719</v>
      </c>
      <c r="E618" t="s">
        <v>855</v>
      </c>
      <c r="F618">
        <v>56</v>
      </c>
      <c r="G618">
        <v>1970</v>
      </c>
      <c r="H618">
        <v>560</v>
      </c>
      <c r="I618">
        <v>1.25</v>
      </c>
      <c r="J618">
        <v>29.331</v>
      </c>
      <c r="K618">
        <v>0</v>
      </c>
    </row>
    <row r="619" spans="1:11" x14ac:dyDescent="0.25">
      <c r="A619">
        <v>12026</v>
      </c>
      <c r="B619" t="s">
        <v>1254</v>
      </c>
      <c r="C619" t="s">
        <v>596</v>
      </c>
      <c r="E619" t="s">
        <v>583</v>
      </c>
      <c r="F619">
        <v>70</v>
      </c>
      <c r="G619">
        <v>1945</v>
      </c>
      <c r="H619">
        <v>855</v>
      </c>
      <c r="I619">
        <v>0</v>
      </c>
      <c r="J619">
        <v>0</v>
      </c>
      <c r="K619">
        <v>0</v>
      </c>
    </row>
    <row r="620" spans="1:11" x14ac:dyDescent="0.25">
      <c r="A620">
        <v>13011</v>
      </c>
      <c r="B620" t="s">
        <v>1254</v>
      </c>
      <c r="C620" t="s">
        <v>618</v>
      </c>
      <c r="E620" t="s">
        <v>687</v>
      </c>
      <c r="F620">
        <v>75</v>
      </c>
      <c r="G620">
        <v>1958</v>
      </c>
      <c r="H620">
        <v>544</v>
      </c>
      <c r="I620">
        <v>1.4059999999999999</v>
      </c>
      <c r="J620">
        <v>35.523000000000003</v>
      </c>
      <c r="K620">
        <v>0</v>
      </c>
    </row>
    <row r="621" spans="1:11" x14ac:dyDescent="0.25">
      <c r="A621">
        <v>16009</v>
      </c>
      <c r="B621" t="s">
        <v>1255</v>
      </c>
      <c r="C621" t="s">
        <v>819</v>
      </c>
      <c r="D621" t="s">
        <v>404</v>
      </c>
      <c r="E621" t="s">
        <v>534</v>
      </c>
      <c r="F621">
        <v>13</v>
      </c>
      <c r="G621">
        <v>1989</v>
      </c>
      <c r="H621">
        <v>856</v>
      </c>
      <c r="I621">
        <v>0</v>
      </c>
      <c r="J621">
        <v>0</v>
      </c>
      <c r="K621">
        <v>0</v>
      </c>
    </row>
    <row r="622" spans="1:11" x14ac:dyDescent="0.25">
      <c r="A622">
        <v>16058</v>
      </c>
      <c r="B622" t="s">
        <v>1256</v>
      </c>
      <c r="C622" t="s">
        <v>655</v>
      </c>
      <c r="E622" t="s">
        <v>965</v>
      </c>
      <c r="F622">
        <v>83</v>
      </c>
      <c r="G622">
        <v>1975</v>
      </c>
      <c r="H622">
        <v>857</v>
      </c>
      <c r="I622">
        <v>0</v>
      </c>
      <c r="J622">
        <v>0</v>
      </c>
      <c r="K622">
        <v>0</v>
      </c>
    </row>
    <row r="623" spans="1:11" x14ac:dyDescent="0.25">
      <c r="A623">
        <v>24310</v>
      </c>
      <c r="B623" t="s">
        <v>1257</v>
      </c>
      <c r="C623" t="s">
        <v>1258</v>
      </c>
      <c r="E623" t="s">
        <v>605</v>
      </c>
      <c r="F623">
        <v>16</v>
      </c>
      <c r="G623">
        <v>1990</v>
      </c>
      <c r="H623">
        <v>87</v>
      </c>
      <c r="I623">
        <v>18.437999999999999</v>
      </c>
      <c r="J623">
        <v>1307.9590000000001</v>
      </c>
      <c r="K623">
        <v>683</v>
      </c>
    </row>
    <row r="624" spans="1:11" x14ac:dyDescent="0.25">
      <c r="A624">
        <v>20576</v>
      </c>
      <c r="B624" t="s">
        <v>1259</v>
      </c>
      <c r="C624" t="s">
        <v>774</v>
      </c>
      <c r="D624" t="s">
        <v>716</v>
      </c>
      <c r="E624" t="s">
        <v>532</v>
      </c>
      <c r="F624">
        <v>1</v>
      </c>
      <c r="G624">
        <v>2012</v>
      </c>
      <c r="H624">
        <v>547</v>
      </c>
      <c r="I624">
        <v>1.5629999999999999</v>
      </c>
      <c r="J624">
        <v>33.481000000000002</v>
      </c>
      <c r="K624">
        <v>0</v>
      </c>
    </row>
    <row r="625" spans="1:11" x14ac:dyDescent="0.25">
      <c r="A625">
        <v>21039</v>
      </c>
      <c r="B625" t="s">
        <v>1260</v>
      </c>
      <c r="C625" t="s">
        <v>669</v>
      </c>
      <c r="E625" t="s">
        <v>874</v>
      </c>
      <c r="F625">
        <v>90</v>
      </c>
      <c r="G625">
        <v>1956</v>
      </c>
      <c r="H625">
        <v>338</v>
      </c>
      <c r="I625">
        <v>2.6560000000000001</v>
      </c>
      <c r="J625">
        <v>174.126</v>
      </c>
      <c r="K625">
        <v>73</v>
      </c>
    </row>
    <row r="626" spans="1:11" x14ac:dyDescent="0.25">
      <c r="A626">
        <v>10026</v>
      </c>
      <c r="B626" t="s">
        <v>1260</v>
      </c>
      <c r="C626" t="s">
        <v>599</v>
      </c>
      <c r="E626" t="s">
        <v>544</v>
      </c>
      <c r="F626">
        <v>67</v>
      </c>
      <c r="G626">
        <v>1962</v>
      </c>
      <c r="H626">
        <v>858</v>
      </c>
      <c r="I626">
        <v>0</v>
      </c>
      <c r="J626">
        <v>0</v>
      </c>
      <c r="K626">
        <v>0</v>
      </c>
    </row>
    <row r="627" spans="1:11" x14ac:dyDescent="0.25">
      <c r="A627">
        <v>15093</v>
      </c>
      <c r="B627" t="s">
        <v>1260</v>
      </c>
      <c r="C627" t="s">
        <v>663</v>
      </c>
      <c r="E627" t="s">
        <v>526</v>
      </c>
      <c r="F627">
        <v>20</v>
      </c>
      <c r="G627">
        <v>1969</v>
      </c>
      <c r="H627">
        <v>545</v>
      </c>
      <c r="I627">
        <v>0.875</v>
      </c>
      <c r="J627">
        <v>35.323</v>
      </c>
      <c r="K627">
        <v>0</v>
      </c>
    </row>
    <row r="628" spans="1:11" x14ac:dyDescent="0.25">
      <c r="A628">
        <v>17024</v>
      </c>
      <c r="B628" t="s">
        <v>1262</v>
      </c>
      <c r="C628" t="s">
        <v>1263</v>
      </c>
      <c r="E628" t="s">
        <v>838</v>
      </c>
      <c r="F628">
        <v>82</v>
      </c>
      <c r="G628">
        <v>1967</v>
      </c>
      <c r="H628">
        <v>859</v>
      </c>
      <c r="I628">
        <v>0</v>
      </c>
      <c r="J628">
        <v>0</v>
      </c>
      <c r="K628">
        <v>0</v>
      </c>
    </row>
    <row r="629" spans="1:11" x14ac:dyDescent="0.25">
      <c r="A629">
        <v>21829</v>
      </c>
      <c r="B629" t="s">
        <v>1264</v>
      </c>
      <c r="C629" t="s">
        <v>1265</v>
      </c>
      <c r="D629" t="s">
        <v>404</v>
      </c>
      <c r="E629" t="s">
        <v>51</v>
      </c>
      <c r="F629">
        <v>36</v>
      </c>
      <c r="G629">
        <v>1954</v>
      </c>
      <c r="H629">
        <v>860</v>
      </c>
      <c r="I629">
        <v>0</v>
      </c>
      <c r="J629">
        <v>0</v>
      </c>
      <c r="K629">
        <v>0</v>
      </c>
    </row>
    <row r="630" spans="1:11" x14ac:dyDescent="0.25">
      <c r="A630">
        <v>16043</v>
      </c>
      <c r="B630" t="s">
        <v>1266</v>
      </c>
      <c r="C630" t="s">
        <v>988</v>
      </c>
      <c r="D630" t="s">
        <v>404</v>
      </c>
      <c r="E630" t="s">
        <v>583</v>
      </c>
      <c r="F630">
        <v>70</v>
      </c>
      <c r="G630">
        <v>1939</v>
      </c>
      <c r="H630">
        <v>861</v>
      </c>
      <c r="I630">
        <v>0</v>
      </c>
      <c r="J630">
        <v>0</v>
      </c>
      <c r="K630">
        <v>0</v>
      </c>
    </row>
    <row r="631" spans="1:11" x14ac:dyDescent="0.25">
      <c r="A631">
        <v>11018</v>
      </c>
      <c r="B631" t="s">
        <v>1267</v>
      </c>
      <c r="C631" t="s">
        <v>582</v>
      </c>
      <c r="E631" t="s">
        <v>860</v>
      </c>
      <c r="F631">
        <v>45</v>
      </c>
      <c r="G631">
        <v>1947</v>
      </c>
      <c r="H631">
        <v>303</v>
      </c>
      <c r="I631">
        <v>7.0620000000000003</v>
      </c>
      <c r="J631">
        <v>254.78399999999999</v>
      </c>
      <c r="K631">
        <v>55</v>
      </c>
    </row>
    <row r="632" spans="1:11" x14ac:dyDescent="0.25">
      <c r="A632">
        <v>15061</v>
      </c>
      <c r="B632" t="s">
        <v>1267</v>
      </c>
      <c r="C632" t="s">
        <v>618</v>
      </c>
      <c r="E632" t="s">
        <v>932</v>
      </c>
      <c r="F632">
        <v>7</v>
      </c>
      <c r="G632">
        <v>1972</v>
      </c>
      <c r="H632">
        <v>862</v>
      </c>
      <c r="I632">
        <v>0</v>
      </c>
      <c r="J632">
        <v>0</v>
      </c>
      <c r="K632">
        <v>0</v>
      </c>
    </row>
    <row r="633" spans="1:11" x14ac:dyDescent="0.25">
      <c r="A633">
        <v>27014</v>
      </c>
      <c r="B633" t="s">
        <v>1267</v>
      </c>
      <c r="C633" t="s">
        <v>663</v>
      </c>
      <c r="E633" t="s">
        <v>634</v>
      </c>
      <c r="F633">
        <v>2</v>
      </c>
      <c r="G633">
        <v>1953</v>
      </c>
      <c r="H633">
        <v>863</v>
      </c>
      <c r="I633">
        <v>0</v>
      </c>
      <c r="J633">
        <v>0</v>
      </c>
      <c r="K633">
        <v>0</v>
      </c>
    </row>
    <row r="634" spans="1:11" x14ac:dyDescent="0.25">
      <c r="A634">
        <v>18053</v>
      </c>
      <c r="B634" t="s">
        <v>1268</v>
      </c>
      <c r="C634" t="s">
        <v>1269</v>
      </c>
      <c r="D634" t="s">
        <v>404</v>
      </c>
      <c r="E634" t="s">
        <v>855</v>
      </c>
      <c r="F634">
        <v>56</v>
      </c>
      <c r="G634">
        <v>1967</v>
      </c>
      <c r="H634">
        <v>461</v>
      </c>
      <c r="I634">
        <v>3.75</v>
      </c>
      <c r="J634">
        <v>80.688000000000002</v>
      </c>
      <c r="K634">
        <v>0</v>
      </c>
    </row>
    <row r="635" spans="1:11" x14ac:dyDescent="0.25">
      <c r="A635">
        <v>16125</v>
      </c>
      <c r="B635" t="s">
        <v>1270</v>
      </c>
      <c r="C635" t="s">
        <v>886</v>
      </c>
      <c r="E635" t="s">
        <v>532</v>
      </c>
      <c r="F635">
        <v>1</v>
      </c>
      <c r="G635">
        <v>1996</v>
      </c>
      <c r="H635">
        <v>224</v>
      </c>
      <c r="I635">
        <v>13.875</v>
      </c>
      <c r="J635">
        <v>517.03800000000001</v>
      </c>
      <c r="K635">
        <v>32</v>
      </c>
    </row>
    <row r="636" spans="1:11" x14ac:dyDescent="0.25">
      <c r="A636">
        <v>19040</v>
      </c>
      <c r="B636" t="s">
        <v>1271</v>
      </c>
      <c r="C636" t="s">
        <v>600</v>
      </c>
      <c r="E636" t="s">
        <v>838</v>
      </c>
      <c r="F636">
        <v>82</v>
      </c>
      <c r="G636">
        <v>1975</v>
      </c>
      <c r="H636">
        <v>218</v>
      </c>
      <c r="I636">
        <v>18.25</v>
      </c>
      <c r="J636">
        <v>539.303</v>
      </c>
      <c r="K636">
        <v>99</v>
      </c>
    </row>
    <row r="637" spans="1:11" x14ac:dyDescent="0.25">
      <c r="A637">
        <v>10058</v>
      </c>
      <c r="B637" t="s">
        <v>1747</v>
      </c>
      <c r="C637" t="s">
        <v>1186</v>
      </c>
      <c r="E637" t="s">
        <v>443</v>
      </c>
      <c r="F637">
        <v>30</v>
      </c>
      <c r="G637">
        <v>1977</v>
      </c>
      <c r="H637">
        <v>269</v>
      </c>
      <c r="I637">
        <v>14.250999999999999</v>
      </c>
      <c r="J637">
        <v>347.495</v>
      </c>
      <c r="K637">
        <v>0</v>
      </c>
    </row>
    <row r="638" spans="1:11" x14ac:dyDescent="0.25">
      <c r="A638">
        <v>21077</v>
      </c>
      <c r="B638" t="s">
        <v>1748</v>
      </c>
      <c r="C638" t="s">
        <v>648</v>
      </c>
      <c r="D638" t="s">
        <v>399</v>
      </c>
      <c r="E638" t="s">
        <v>617</v>
      </c>
      <c r="F638">
        <v>94</v>
      </c>
      <c r="G638">
        <v>2009</v>
      </c>
      <c r="H638">
        <v>864</v>
      </c>
      <c r="I638">
        <v>0</v>
      </c>
      <c r="J638">
        <v>0</v>
      </c>
      <c r="K638">
        <v>0</v>
      </c>
    </row>
    <row r="639" spans="1:11" x14ac:dyDescent="0.25">
      <c r="A639">
        <v>21078</v>
      </c>
      <c r="B639" t="s">
        <v>1748</v>
      </c>
      <c r="C639" t="s">
        <v>600</v>
      </c>
      <c r="D639" t="s">
        <v>399</v>
      </c>
      <c r="E639" t="s">
        <v>617</v>
      </c>
      <c r="F639">
        <v>94</v>
      </c>
      <c r="G639">
        <v>2009</v>
      </c>
      <c r="H639">
        <v>865</v>
      </c>
      <c r="I639">
        <v>0</v>
      </c>
      <c r="J639">
        <v>0</v>
      </c>
      <c r="K639">
        <v>0</v>
      </c>
    </row>
    <row r="640" spans="1:11" x14ac:dyDescent="0.25">
      <c r="A640">
        <v>20561</v>
      </c>
      <c r="B640" t="s">
        <v>1272</v>
      </c>
      <c r="C640" t="s">
        <v>1160</v>
      </c>
      <c r="D640" t="s">
        <v>399</v>
      </c>
      <c r="E640" t="s">
        <v>617</v>
      </c>
      <c r="F640">
        <v>94</v>
      </c>
      <c r="G640">
        <v>2008</v>
      </c>
      <c r="H640">
        <v>866</v>
      </c>
      <c r="I640">
        <v>0</v>
      </c>
      <c r="J640">
        <v>0</v>
      </c>
      <c r="K640">
        <v>0</v>
      </c>
    </row>
    <row r="641" spans="1:11" x14ac:dyDescent="0.25">
      <c r="A641">
        <v>13066</v>
      </c>
      <c r="B641" t="s">
        <v>1272</v>
      </c>
      <c r="C641" t="s">
        <v>619</v>
      </c>
      <c r="E641" t="s">
        <v>855</v>
      </c>
      <c r="F641">
        <v>56</v>
      </c>
      <c r="G641">
        <v>1967</v>
      </c>
      <c r="H641">
        <v>391</v>
      </c>
      <c r="I641">
        <v>6.0940000000000003</v>
      </c>
      <c r="J641">
        <v>132.89500000000001</v>
      </c>
      <c r="K641">
        <v>0</v>
      </c>
    </row>
    <row r="642" spans="1:11" x14ac:dyDescent="0.25">
      <c r="A642">
        <v>18066</v>
      </c>
      <c r="B642" t="s">
        <v>1273</v>
      </c>
      <c r="C642" t="s">
        <v>590</v>
      </c>
      <c r="E642" t="s">
        <v>529</v>
      </c>
      <c r="F642">
        <v>88</v>
      </c>
      <c r="G642">
        <v>1969</v>
      </c>
      <c r="H642">
        <v>121</v>
      </c>
      <c r="I642">
        <v>30.751000000000001</v>
      </c>
      <c r="J642">
        <v>1041.288</v>
      </c>
      <c r="K642">
        <v>266</v>
      </c>
    </row>
    <row r="643" spans="1:11" x14ac:dyDescent="0.25">
      <c r="A643">
        <v>18072</v>
      </c>
      <c r="B643" t="s">
        <v>1273</v>
      </c>
      <c r="C643" t="s">
        <v>587</v>
      </c>
      <c r="D643" t="s">
        <v>399</v>
      </c>
      <c r="E643" t="s">
        <v>529</v>
      </c>
      <c r="F643">
        <v>88</v>
      </c>
      <c r="G643">
        <v>2005</v>
      </c>
      <c r="H643">
        <v>145</v>
      </c>
      <c r="I643">
        <v>20.689</v>
      </c>
      <c r="J643">
        <v>848.09</v>
      </c>
      <c r="K643">
        <v>291</v>
      </c>
    </row>
    <row r="644" spans="1:11" x14ac:dyDescent="0.25">
      <c r="A644">
        <v>23021</v>
      </c>
      <c r="B644" t="s">
        <v>1274</v>
      </c>
      <c r="C644" t="s">
        <v>582</v>
      </c>
      <c r="E644" t="s">
        <v>445</v>
      </c>
      <c r="F644">
        <v>43</v>
      </c>
      <c r="G644">
        <v>1958</v>
      </c>
      <c r="H644">
        <v>54</v>
      </c>
      <c r="I644">
        <v>23.484000000000002</v>
      </c>
      <c r="J644">
        <v>1642.3230000000001</v>
      </c>
      <c r="K644">
        <v>758</v>
      </c>
    </row>
    <row r="645" spans="1:11" x14ac:dyDescent="0.25">
      <c r="A645">
        <v>96022</v>
      </c>
      <c r="B645" t="s">
        <v>1275</v>
      </c>
      <c r="C645" t="s">
        <v>1276</v>
      </c>
      <c r="E645" t="s">
        <v>537</v>
      </c>
      <c r="F645">
        <v>10</v>
      </c>
      <c r="G645">
        <v>1950</v>
      </c>
      <c r="H645">
        <v>610</v>
      </c>
      <c r="I645">
        <v>0.875</v>
      </c>
      <c r="J645">
        <v>12.071</v>
      </c>
      <c r="K645">
        <v>0</v>
      </c>
    </row>
    <row r="646" spans="1:11" x14ac:dyDescent="0.25">
      <c r="A646">
        <v>96021</v>
      </c>
      <c r="B646" t="s">
        <v>1277</v>
      </c>
      <c r="C646" t="s">
        <v>1278</v>
      </c>
      <c r="D646" t="s">
        <v>404</v>
      </c>
      <c r="E646" t="s">
        <v>537</v>
      </c>
      <c r="F646">
        <v>10</v>
      </c>
      <c r="G646">
        <v>1954</v>
      </c>
      <c r="H646">
        <v>611</v>
      </c>
      <c r="I646">
        <v>0.875</v>
      </c>
      <c r="J646">
        <v>12.071</v>
      </c>
      <c r="K646">
        <v>0</v>
      </c>
    </row>
    <row r="647" spans="1:11" x14ac:dyDescent="0.25">
      <c r="A647">
        <v>25073</v>
      </c>
      <c r="B647" t="s">
        <v>1279</v>
      </c>
      <c r="C647" t="s">
        <v>692</v>
      </c>
      <c r="E647" t="s">
        <v>31</v>
      </c>
      <c r="F647">
        <v>19</v>
      </c>
      <c r="G647">
        <v>1980</v>
      </c>
      <c r="H647">
        <v>612</v>
      </c>
      <c r="I647">
        <v>0.75</v>
      </c>
      <c r="J647">
        <v>11.83</v>
      </c>
      <c r="K647">
        <v>0</v>
      </c>
    </row>
    <row r="648" spans="1:11" x14ac:dyDescent="0.25">
      <c r="A648">
        <v>15065</v>
      </c>
      <c r="B648" t="s">
        <v>1280</v>
      </c>
      <c r="C648" t="s">
        <v>619</v>
      </c>
      <c r="E648" t="s">
        <v>597</v>
      </c>
      <c r="F648">
        <v>51</v>
      </c>
      <c r="G648">
        <v>1963</v>
      </c>
      <c r="H648">
        <v>20</v>
      </c>
      <c r="I648">
        <v>30.25</v>
      </c>
      <c r="J648">
        <v>2247.1880000000001</v>
      </c>
      <c r="K648">
        <v>1164</v>
      </c>
    </row>
    <row r="649" spans="1:11" x14ac:dyDescent="0.25">
      <c r="A649">
        <v>14024</v>
      </c>
      <c r="B649" t="s">
        <v>1281</v>
      </c>
      <c r="C649" t="s">
        <v>1200</v>
      </c>
      <c r="D649" t="s">
        <v>404</v>
      </c>
      <c r="E649" t="s">
        <v>1164</v>
      </c>
      <c r="F649">
        <v>80</v>
      </c>
      <c r="G649">
        <v>1973</v>
      </c>
      <c r="H649">
        <v>24</v>
      </c>
      <c r="I649">
        <v>26.126999999999999</v>
      </c>
      <c r="J649">
        <v>2061.2080000000001</v>
      </c>
      <c r="K649">
        <v>1066</v>
      </c>
    </row>
    <row r="650" spans="1:11" x14ac:dyDescent="0.25">
      <c r="A650">
        <v>19046</v>
      </c>
      <c r="B650" t="s">
        <v>1282</v>
      </c>
      <c r="C650" t="s">
        <v>1283</v>
      </c>
      <c r="E650" t="s">
        <v>855</v>
      </c>
      <c r="F650">
        <v>56</v>
      </c>
      <c r="G650">
        <v>1996</v>
      </c>
      <c r="H650">
        <v>867</v>
      </c>
      <c r="I650">
        <v>0</v>
      </c>
      <c r="J650">
        <v>0</v>
      </c>
      <c r="K650">
        <v>0</v>
      </c>
    </row>
    <row r="651" spans="1:11" x14ac:dyDescent="0.25">
      <c r="A651">
        <v>20615</v>
      </c>
      <c r="B651" t="s">
        <v>1749</v>
      </c>
      <c r="C651" t="s">
        <v>1187</v>
      </c>
      <c r="D651" t="s">
        <v>399</v>
      </c>
      <c r="E651" t="s">
        <v>617</v>
      </c>
      <c r="F651">
        <v>94</v>
      </c>
      <c r="G651">
        <v>2006</v>
      </c>
      <c r="H651">
        <v>868</v>
      </c>
      <c r="I651">
        <v>0</v>
      </c>
      <c r="J651">
        <v>0</v>
      </c>
      <c r="K651">
        <v>0</v>
      </c>
    </row>
    <row r="652" spans="1:11" x14ac:dyDescent="0.25">
      <c r="A652">
        <v>16082</v>
      </c>
      <c r="B652" t="s">
        <v>1284</v>
      </c>
      <c r="C652" t="s">
        <v>655</v>
      </c>
      <c r="E652" t="s">
        <v>728</v>
      </c>
      <c r="F652">
        <v>87</v>
      </c>
      <c r="G652">
        <v>1946</v>
      </c>
      <c r="H652">
        <v>94</v>
      </c>
      <c r="I652">
        <v>24.689</v>
      </c>
      <c r="J652">
        <v>1243.6510000000001</v>
      </c>
      <c r="K652">
        <v>348</v>
      </c>
    </row>
    <row r="653" spans="1:11" x14ac:dyDescent="0.25">
      <c r="A653">
        <v>16083</v>
      </c>
      <c r="B653" t="s">
        <v>1285</v>
      </c>
      <c r="C653" t="s">
        <v>636</v>
      </c>
      <c r="D653" t="s">
        <v>404</v>
      </c>
      <c r="E653" t="s">
        <v>728</v>
      </c>
      <c r="F653">
        <v>87</v>
      </c>
      <c r="G653">
        <v>1946</v>
      </c>
      <c r="H653">
        <v>869</v>
      </c>
      <c r="I653">
        <v>0</v>
      </c>
      <c r="J653">
        <v>0</v>
      </c>
      <c r="K653">
        <v>0</v>
      </c>
    </row>
    <row r="654" spans="1:11" x14ac:dyDescent="0.25">
      <c r="A654">
        <v>18073</v>
      </c>
      <c r="B654" t="s">
        <v>1286</v>
      </c>
      <c r="C654" t="s">
        <v>608</v>
      </c>
      <c r="E654" t="s">
        <v>529</v>
      </c>
      <c r="F654">
        <v>88</v>
      </c>
      <c r="G654">
        <v>1982</v>
      </c>
      <c r="H654">
        <v>870</v>
      </c>
      <c r="I654">
        <v>0</v>
      </c>
      <c r="J654">
        <v>0</v>
      </c>
      <c r="K654">
        <v>0</v>
      </c>
    </row>
    <row r="655" spans="1:11" x14ac:dyDescent="0.25">
      <c r="A655">
        <v>18101</v>
      </c>
      <c r="B655" t="s">
        <v>1287</v>
      </c>
      <c r="C655" t="s">
        <v>819</v>
      </c>
      <c r="D655" t="s">
        <v>404</v>
      </c>
      <c r="E655" t="s">
        <v>529</v>
      </c>
      <c r="F655">
        <v>88</v>
      </c>
      <c r="G655">
        <v>1984</v>
      </c>
      <c r="H655">
        <v>871</v>
      </c>
      <c r="I655">
        <v>0</v>
      </c>
      <c r="J655">
        <v>0</v>
      </c>
      <c r="K655">
        <v>0</v>
      </c>
    </row>
    <row r="656" spans="1:11" x14ac:dyDescent="0.25">
      <c r="A656">
        <v>16044</v>
      </c>
      <c r="B656" t="s">
        <v>1288</v>
      </c>
      <c r="C656" t="s">
        <v>747</v>
      </c>
      <c r="D656" t="s">
        <v>404</v>
      </c>
      <c r="E656" t="s">
        <v>583</v>
      </c>
      <c r="F656">
        <v>70</v>
      </c>
      <c r="G656">
        <v>1947</v>
      </c>
      <c r="H656">
        <v>872</v>
      </c>
      <c r="I656">
        <v>0</v>
      </c>
      <c r="J656">
        <v>0</v>
      </c>
      <c r="K656">
        <v>0</v>
      </c>
    </row>
    <row r="657" spans="1:11" x14ac:dyDescent="0.25">
      <c r="A657">
        <v>29052</v>
      </c>
      <c r="B657" t="s">
        <v>1289</v>
      </c>
      <c r="C657" t="s">
        <v>648</v>
      </c>
      <c r="E657" t="s">
        <v>520</v>
      </c>
      <c r="F657">
        <v>64</v>
      </c>
      <c r="G657">
        <v>1973</v>
      </c>
      <c r="H657">
        <v>873</v>
      </c>
      <c r="I657">
        <v>0</v>
      </c>
      <c r="J657">
        <v>0</v>
      </c>
      <c r="K657">
        <v>0</v>
      </c>
    </row>
    <row r="658" spans="1:11" x14ac:dyDescent="0.25">
      <c r="A658">
        <v>21049</v>
      </c>
      <c r="B658" t="s">
        <v>1750</v>
      </c>
      <c r="C658" t="s">
        <v>991</v>
      </c>
      <c r="E658" t="s">
        <v>602</v>
      </c>
      <c r="F658">
        <v>27</v>
      </c>
      <c r="G658">
        <v>1973</v>
      </c>
      <c r="H658">
        <v>387</v>
      </c>
      <c r="I658">
        <v>2.5939999999999999</v>
      </c>
      <c r="J658">
        <v>135.55699999999999</v>
      </c>
      <c r="K658">
        <v>47</v>
      </c>
    </row>
    <row r="659" spans="1:11" x14ac:dyDescent="0.25">
      <c r="A659">
        <v>19008</v>
      </c>
      <c r="B659" t="s">
        <v>1290</v>
      </c>
      <c r="C659" t="s">
        <v>587</v>
      </c>
      <c r="E659" t="s">
        <v>576</v>
      </c>
      <c r="F659">
        <v>81</v>
      </c>
      <c r="G659">
        <v>1981</v>
      </c>
      <c r="H659">
        <v>874</v>
      </c>
      <c r="I659">
        <v>0</v>
      </c>
      <c r="J659">
        <v>0</v>
      </c>
      <c r="K659">
        <v>0</v>
      </c>
    </row>
    <row r="660" spans="1:11" x14ac:dyDescent="0.25">
      <c r="A660">
        <v>19009</v>
      </c>
      <c r="B660" t="s">
        <v>1751</v>
      </c>
      <c r="C660" t="s">
        <v>575</v>
      </c>
      <c r="D660" t="s">
        <v>404</v>
      </c>
      <c r="E660" t="s">
        <v>576</v>
      </c>
      <c r="F660">
        <v>81</v>
      </c>
      <c r="G660">
        <v>1976</v>
      </c>
      <c r="H660">
        <v>876</v>
      </c>
      <c r="I660">
        <v>0</v>
      </c>
      <c r="J660">
        <v>0</v>
      </c>
      <c r="K660">
        <v>0</v>
      </c>
    </row>
    <row r="661" spans="1:11" x14ac:dyDescent="0.25">
      <c r="A661">
        <v>15020</v>
      </c>
      <c r="B661" t="s">
        <v>1751</v>
      </c>
      <c r="C661" t="s">
        <v>926</v>
      </c>
      <c r="D661" t="s">
        <v>404</v>
      </c>
      <c r="E661" t="s">
        <v>576</v>
      </c>
      <c r="F661">
        <v>81</v>
      </c>
      <c r="G661">
        <v>1984</v>
      </c>
      <c r="H661">
        <v>875</v>
      </c>
      <c r="I661">
        <v>0</v>
      </c>
      <c r="J661">
        <v>0</v>
      </c>
      <c r="K661">
        <v>0</v>
      </c>
    </row>
    <row r="662" spans="1:11" x14ac:dyDescent="0.25">
      <c r="A662">
        <v>20599</v>
      </c>
      <c r="B662" t="s">
        <v>1291</v>
      </c>
      <c r="C662" t="s">
        <v>1292</v>
      </c>
      <c r="E662" t="s">
        <v>641</v>
      </c>
      <c r="F662">
        <v>95</v>
      </c>
      <c r="G662">
        <v>1970</v>
      </c>
      <c r="H662">
        <v>878</v>
      </c>
      <c r="I662">
        <v>0</v>
      </c>
      <c r="J662">
        <v>0</v>
      </c>
      <c r="K662">
        <v>0</v>
      </c>
    </row>
    <row r="663" spans="1:11" x14ac:dyDescent="0.25">
      <c r="A663">
        <v>20598</v>
      </c>
      <c r="B663" t="s">
        <v>1291</v>
      </c>
      <c r="C663" t="s">
        <v>991</v>
      </c>
      <c r="E663" t="s">
        <v>641</v>
      </c>
      <c r="F663">
        <v>95</v>
      </c>
      <c r="G663">
        <v>1968</v>
      </c>
      <c r="H663">
        <v>877</v>
      </c>
      <c r="I663">
        <v>0</v>
      </c>
      <c r="J663">
        <v>0</v>
      </c>
      <c r="K663">
        <v>0</v>
      </c>
    </row>
    <row r="664" spans="1:11" x14ac:dyDescent="0.25">
      <c r="A664">
        <v>20607</v>
      </c>
      <c r="B664" t="s">
        <v>1293</v>
      </c>
      <c r="C664" t="s">
        <v>991</v>
      </c>
      <c r="E664" t="s">
        <v>641</v>
      </c>
      <c r="F664">
        <v>95</v>
      </c>
      <c r="G664">
        <v>1993</v>
      </c>
      <c r="H664">
        <v>879</v>
      </c>
      <c r="I664">
        <v>0</v>
      </c>
      <c r="J664">
        <v>0</v>
      </c>
      <c r="K664">
        <v>0</v>
      </c>
    </row>
    <row r="665" spans="1:11" x14ac:dyDescent="0.25">
      <c r="A665">
        <v>20596</v>
      </c>
      <c r="B665" t="s">
        <v>1294</v>
      </c>
      <c r="C665" t="s">
        <v>1295</v>
      </c>
      <c r="D665" t="s">
        <v>404</v>
      </c>
      <c r="E665" t="s">
        <v>641</v>
      </c>
      <c r="F665">
        <v>95</v>
      </c>
      <c r="G665">
        <v>2002</v>
      </c>
      <c r="H665">
        <v>881</v>
      </c>
      <c r="I665">
        <v>0</v>
      </c>
      <c r="J665">
        <v>0</v>
      </c>
      <c r="K665">
        <v>0</v>
      </c>
    </row>
    <row r="666" spans="1:11" x14ac:dyDescent="0.25">
      <c r="A666">
        <v>20592</v>
      </c>
      <c r="B666" t="s">
        <v>1294</v>
      </c>
      <c r="C666" t="s">
        <v>604</v>
      </c>
      <c r="D666" t="s">
        <v>404</v>
      </c>
      <c r="E666" t="s">
        <v>641</v>
      </c>
      <c r="F666">
        <v>95</v>
      </c>
      <c r="G666">
        <v>1972</v>
      </c>
      <c r="H666">
        <v>880</v>
      </c>
      <c r="I666">
        <v>0</v>
      </c>
      <c r="J666">
        <v>0</v>
      </c>
      <c r="K666">
        <v>0</v>
      </c>
    </row>
    <row r="667" spans="1:11" x14ac:dyDescent="0.25">
      <c r="A667">
        <v>15049</v>
      </c>
      <c r="B667" t="s">
        <v>1296</v>
      </c>
      <c r="C667" t="s">
        <v>573</v>
      </c>
      <c r="E667" t="s">
        <v>47</v>
      </c>
      <c r="F667">
        <v>33</v>
      </c>
      <c r="G667">
        <v>1953</v>
      </c>
      <c r="H667">
        <v>882</v>
      </c>
      <c r="I667">
        <v>0</v>
      </c>
      <c r="J667">
        <v>0</v>
      </c>
      <c r="K667">
        <v>0</v>
      </c>
    </row>
    <row r="668" spans="1:11" x14ac:dyDescent="0.25">
      <c r="A668">
        <v>98432</v>
      </c>
      <c r="B668" t="s">
        <v>1297</v>
      </c>
      <c r="C668" t="s">
        <v>619</v>
      </c>
      <c r="E668" t="s">
        <v>535</v>
      </c>
      <c r="F668">
        <v>42</v>
      </c>
      <c r="G668">
        <v>1946</v>
      </c>
      <c r="H668">
        <v>488</v>
      </c>
      <c r="I668">
        <v>1.7190000000000001</v>
      </c>
      <c r="J668">
        <v>64.447999999999993</v>
      </c>
      <c r="K668">
        <v>0</v>
      </c>
    </row>
    <row r="669" spans="1:11" x14ac:dyDescent="0.25">
      <c r="A669">
        <v>15074</v>
      </c>
      <c r="B669" t="s">
        <v>1298</v>
      </c>
      <c r="C669" t="s">
        <v>580</v>
      </c>
      <c r="E669" t="s">
        <v>620</v>
      </c>
      <c r="F669">
        <v>69</v>
      </c>
      <c r="G669">
        <v>1975</v>
      </c>
      <c r="H669">
        <v>180</v>
      </c>
      <c r="I669">
        <v>10.250999999999999</v>
      </c>
      <c r="J669">
        <v>677.54</v>
      </c>
      <c r="K669">
        <v>339</v>
      </c>
    </row>
    <row r="670" spans="1:11" x14ac:dyDescent="0.25">
      <c r="A670">
        <v>20593</v>
      </c>
      <c r="B670" t="s">
        <v>1299</v>
      </c>
      <c r="C670" t="s">
        <v>760</v>
      </c>
      <c r="D670" t="s">
        <v>404</v>
      </c>
      <c r="E670" t="s">
        <v>641</v>
      </c>
      <c r="F670">
        <v>95</v>
      </c>
      <c r="G670">
        <v>1975</v>
      </c>
      <c r="H670">
        <v>883</v>
      </c>
      <c r="I670">
        <v>0</v>
      </c>
      <c r="J670">
        <v>0</v>
      </c>
      <c r="K670">
        <v>0</v>
      </c>
    </row>
    <row r="671" spans="1:11" x14ac:dyDescent="0.25">
      <c r="A671">
        <v>15079</v>
      </c>
      <c r="B671" t="s">
        <v>1300</v>
      </c>
      <c r="C671" t="s">
        <v>611</v>
      </c>
      <c r="E671" t="s">
        <v>534</v>
      </c>
      <c r="F671">
        <v>13</v>
      </c>
      <c r="G671">
        <v>1982</v>
      </c>
      <c r="H671">
        <v>381</v>
      </c>
      <c r="I671">
        <v>7</v>
      </c>
      <c r="J671">
        <v>138.68</v>
      </c>
      <c r="K671">
        <v>0</v>
      </c>
    </row>
    <row r="672" spans="1:11" x14ac:dyDescent="0.25">
      <c r="A672">
        <v>10060</v>
      </c>
      <c r="B672" t="s">
        <v>1301</v>
      </c>
      <c r="C672" t="s">
        <v>678</v>
      </c>
      <c r="D672" t="s">
        <v>404</v>
      </c>
      <c r="E672" t="s">
        <v>660</v>
      </c>
      <c r="F672">
        <v>62</v>
      </c>
      <c r="G672">
        <v>1979</v>
      </c>
      <c r="H672">
        <v>884</v>
      </c>
      <c r="I672">
        <v>0</v>
      </c>
      <c r="J672">
        <v>0</v>
      </c>
      <c r="K672">
        <v>0</v>
      </c>
    </row>
    <row r="673" spans="1:11" x14ac:dyDescent="0.25">
      <c r="A673">
        <v>96056</v>
      </c>
      <c r="B673" t="s">
        <v>1302</v>
      </c>
      <c r="C673" t="s">
        <v>657</v>
      </c>
      <c r="E673" t="s">
        <v>534</v>
      </c>
      <c r="F673">
        <v>13</v>
      </c>
      <c r="G673">
        <v>1952</v>
      </c>
      <c r="H673">
        <v>885</v>
      </c>
      <c r="I673">
        <v>0</v>
      </c>
      <c r="J673">
        <v>0</v>
      </c>
      <c r="K673">
        <v>0</v>
      </c>
    </row>
    <row r="674" spans="1:11" x14ac:dyDescent="0.25">
      <c r="A674">
        <v>19067</v>
      </c>
      <c r="B674" t="s">
        <v>1303</v>
      </c>
      <c r="C674" t="s">
        <v>590</v>
      </c>
      <c r="E674" t="s">
        <v>634</v>
      </c>
      <c r="F674">
        <v>2</v>
      </c>
      <c r="G674">
        <v>1963</v>
      </c>
      <c r="H674">
        <v>304</v>
      </c>
      <c r="I674">
        <v>8.5630000000000006</v>
      </c>
      <c r="J674">
        <v>253.30099999999999</v>
      </c>
      <c r="K674">
        <v>48</v>
      </c>
    </row>
    <row r="675" spans="1:11" x14ac:dyDescent="0.25">
      <c r="A675">
        <v>24239</v>
      </c>
      <c r="B675" t="s">
        <v>1304</v>
      </c>
      <c r="C675" t="s">
        <v>785</v>
      </c>
      <c r="D675" t="s">
        <v>404</v>
      </c>
      <c r="E675" t="s">
        <v>29</v>
      </c>
      <c r="F675">
        <v>17</v>
      </c>
      <c r="G675">
        <v>1975</v>
      </c>
      <c r="H675">
        <v>886</v>
      </c>
      <c r="I675">
        <v>0</v>
      </c>
      <c r="J675">
        <v>0</v>
      </c>
      <c r="K675">
        <v>0</v>
      </c>
    </row>
    <row r="676" spans="1:11" x14ac:dyDescent="0.25">
      <c r="A676">
        <v>97240</v>
      </c>
      <c r="B676" t="s">
        <v>1305</v>
      </c>
      <c r="C676" t="s">
        <v>655</v>
      </c>
      <c r="E676" t="s">
        <v>634</v>
      </c>
      <c r="F676">
        <v>2</v>
      </c>
      <c r="G676">
        <v>1950</v>
      </c>
      <c r="H676">
        <v>602</v>
      </c>
      <c r="I676">
        <v>0.71899999999999997</v>
      </c>
      <c r="J676">
        <v>15.968999999999999</v>
      </c>
      <c r="K676">
        <v>0</v>
      </c>
    </row>
    <row r="677" spans="1:11" x14ac:dyDescent="0.25">
      <c r="A677">
        <v>98480</v>
      </c>
      <c r="B677" t="s">
        <v>1306</v>
      </c>
      <c r="C677" t="s">
        <v>691</v>
      </c>
      <c r="D677" t="s">
        <v>404</v>
      </c>
      <c r="E677" t="s">
        <v>526</v>
      </c>
      <c r="F677">
        <v>20</v>
      </c>
      <c r="G677">
        <v>1958</v>
      </c>
      <c r="H677">
        <v>326</v>
      </c>
      <c r="I677">
        <v>3.641</v>
      </c>
      <c r="J677">
        <v>193.613</v>
      </c>
      <c r="K677">
        <v>54</v>
      </c>
    </row>
    <row r="678" spans="1:11" x14ac:dyDescent="0.25">
      <c r="A678">
        <v>98418</v>
      </c>
      <c r="B678" t="s">
        <v>1307</v>
      </c>
      <c r="C678" t="s">
        <v>599</v>
      </c>
      <c r="E678" t="s">
        <v>520</v>
      </c>
      <c r="F678">
        <v>64</v>
      </c>
      <c r="G678">
        <v>1952</v>
      </c>
      <c r="H678">
        <v>887</v>
      </c>
      <c r="I678">
        <v>0</v>
      </c>
      <c r="J678">
        <v>0</v>
      </c>
      <c r="K678">
        <v>0</v>
      </c>
    </row>
    <row r="679" spans="1:11" x14ac:dyDescent="0.25">
      <c r="A679">
        <v>10027</v>
      </c>
      <c r="B679" t="s">
        <v>1308</v>
      </c>
      <c r="C679" t="s">
        <v>599</v>
      </c>
      <c r="E679" t="s">
        <v>544</v>
      </c>
      <c r="F679">
        <v>67</v>
      </c>
      <c r="G679">
        <v>1954</v>
      </c>
      <c r="H679">
        <v>400</v>
      </c>
      <c r="I679">
        <v>1.625</v>
      </c>
      <c r="J679">
        <v>125.38800000000001</v>
      </c>
      <c r="K679">
        <v>67</v>
      </c>
    </row>
    <row r="680" spans="1:11" x14ac:dyDescent="0.25">
      <c r="A680">
        <v>18054</v>
      </c>
      <c r="B680" t="s">
        <v>1309</v>
      </c>
      <c r="C680" t="s">
        <v>723</v>
      </c>
      <c r="E680" t="s">
        <v>581</v>
      </c>
      <c r="F680">
        <v>79</v>
      </c>
      <c r="G680">
        <v>1978</v>
      </c>
      <c r="H680">
        <v>888</v>
      </c>
      <c r="I680">
        <v>0</v>
      </c>
      <c r="J680">
        <v>0</v>
      </c>
      <c r="K680">
        <v>0</v>
      </c>
    </row>
    <row r="681" spans="1:11" x14ac:dyDescent="0.25">
      <c r="A681">
        <v>15043</v>
      </c>
      <c r="B681" t="s">
        <v>1310</v>
      </c>
      <c r="C681" t="s">
        <v>1278</v>
      </c>
      <c r="D681" t="s">
        <v>404</v>
      </c>
      <c r="E681" t="s">
        <v>597</v>
      </c>
      <c r="F681">
        <v>51</v>
      </c>
      <c r="G681">
        <v>1948</v>
      </c>
      <c r="H681">
        <v>889</v>
      </c>
      <c r="I681">
        <v>0</v>
      </c>
      <c r="J681">
        <v>0</v>
      </c>
      <c r="K681">
        <v>0</v>
      </c>
    </row>
    <row r="682" spans="1:11" x14ac:dyDescent="0.25">
      <c r="A682">
        <v>21836</v>
      </c>
      <c r="B682" t="s">
        <v>1311</v>
      </c>
      <c r="C682" t="s">
        <v>600</v>
      </c>
      <c r="E682" t="s">
        <v>745</v>
      </c>
      <c r="F682">
        <v>54</v>
      </c>
      <c r="G682">
        <v>1963</v>
      </c>
      <c r="H682">
        <v>226</v>
      </c>
      <c r="I682">
        <v>8.5</v>
      </c>
      <c r="J682">
        <v>500.95299999999997</v>
      </c>
      <c r="K682">
        <v>227</v>
      </c>
    </row>
    <row r="683" spans="1:11" x14ac:dyDescent="0.25">
      <c r="A683">
        <v>28001</v>
      </c>
      <c r="B683" t="s">
        <v>1312</v>
      </c>
      <c r="C683" t="s">
        <v>984</v>
      </c>
      <c r="D683" t="s">
        <v>404</v>
      </c>
      <c r="E683" t="s">
        <v>745</v>
      </c>
      <c r="F683">
        <v>54</v>
      </c>
      <c r="G683">
        <v>1965</v>
      </c>
      <c r="H683">
        <v>230</v>
      </c>
      <c r="I683">
        <v>7.8129999999999997</v>
      </c>
      <c r="J683">
        <v>468.37900000000002</v>
      </c>
      <c r="K683">
        <v>214</v>
      </c>
    </row>
    <row r="684" spans="1:11" x14ac:dyDescent="0.25">
      <c r="A684">
        <v>12042</v>
      </c>
      <c r="B684" t="s">
        <v>1313</v>
      </c>
      <c r="C684" t="s">
        <v>618</v>
      </c>
      <c r="E684" t="s">
        <v>644</v>
      </c>
      <c r="F684">
        <v>73</v>
      </c>
      <c r="G684">
        <v>1945</v>
      </c>
      <c r="H684">
        <v>66</v>
      </c>
      <c r="I684">
        <v>21.375</v>
      </c>
      <c r="J684">
        <v>1463.221</v>
      </c>
      <c r="K684">
        <v>717</v>
      </c>
    </row>
    <row r="685" spans="1:11" x14ac:dyDescent="0.25">
      <c r="A685">
        <v>10029</v>
      </c>
      <c r="B685" t="s">
        <v>1314</v>
      </c>
      <c r="C685" t="s">
        <v>648</v>
      </c>
      <c r="E685" t="s">
        <v>544</v>
      </c>
      <c r="F685">
        <v>67</v>
      </c>
      <c r="G685">
        <v>1954</v>
      </c>
      <c r="H685">
        <v>401</v>
      </c>
      <c r="I685">
        <v>1.625</v>
      </c>
      <c r="J685">
        <v>125.38800000000001</v>
      </c>
      <c r="K685">
        <v>67</v>
      </c>
    </row>
    <row r="686" spans="1:11" x14ac:dyDescent="0.25">
      <c r="A686">
        <v>19014</v>
      </c>
      <c r="B686" t="s">
        <v>1315</v>
      </c>
      <c r="C686" t="s">
        <v>898</v>
      </c>
      <c r="E686" t="s">
        <v>574</v>
      </c>
      <c r="F686">
        <v>86</v>
      </c>
      <c r="G686">
        <v>1970</v>
      </c>
      <c r="H686">
        <v>890</v>
      </c>
      <c r="I686">
        <v>0</v>
      </c>
      <c r="J686">
        <v>0</v>
      </c>
      <c r="K686">
        <v>0</v>
      </c>
    </row>
    <row r="687" spans="1:11" x14ac:dyDescent="0.25">
      <c r="A687">
        <v>18003</v>
      </c>
      <c r="B687" t="s">
        <v>1316</v>
      </c>
      <c r="C687" t="s">
        <v>619</v>
      </c>
      <c r="E687" t="s">
        <v>574</v>
      </c>
      <c r="F687">
        <v>86</v>
      </c>
      <c r="G687">
        <v>1996</v>
      </c>
      <c r="H687">
        <v>496</v>
      </c>
      <c r="I687">
        <v>1.5</v>
      </c>
      <c r="J687">
        <v>59.573</v>
      </c>
      <c r="K687">
        <v>0</v>
      </c>
    </row>
    <row r="688" spans="1:11" x14ac:dyDescent="0.25">
      <c r="A688">
        <v>17087</v>
      </c>
      <c r="B688" t="s">
        <v>1317</v>
      </c>
      <c r="C688" t="s">
        <v>809</v>
      </c>
      <c r="E688" t="s">
        <v>574</v>
      </c>
      <c r="F688">
        <v>86</v>
      </c>
      <c r="G688">
        <v>2000</v>
      </c>
      <c r="H688">
        <v>891</v>
      </c>
      <c r="I688">
        <v>0</v>
      </c>
      <c r="J688">
        <v>0</v>
      </c>
      <c r="K688">
        <v>0</v>
      </c>
    </row>
    <row r="689" spans="1:11" x14ac:dyDescent="0.25">
      <c r="A689">
        <v>96229</v>
      </c>
      <c r="B689" t="s">
        <v>1318</v>
      </c>
      <c r="C689" t="s">
        <v>663</v>
      </c>
      <c r="E689" t="s">
        <v>670</v>
      </c>
      <c r="F689">
        <v>28</v>
      </c>
      <c r="G689">
        <v>1959</v>
      </c>
      <c r="H689">
        <v>497</v>
      </c>
      <c r="I689">
        <v>2.625</v>
      </c>
      <c r="J689">
        <v>58.784999999999997</v>
      </c>
      <c r="K689">
        <v>0</v>
      </c>
    </row>
    <row r="690" spans="1:11" x14ac:dyDescent="0.25">
      <c r="A690">
        <v>21768</v>
      </c>
      <c r="B690" t="s">
        <v>1319</v>
      </c>
      <c r="C690" t="s">
        <v>618</v>
      </c>
      <c r="E690" t="s">
        <v>31</v>
      </c>
      <c r="F690">
        <v>19</v>
      </c>
      <c r="G690">
        <v>1963</v>
      </c>
      <c r="H690">
        <v>273</v>
      </c>
      <c r="I690">
        <v>5.125</v>
      </c>
      <c r="J690">
        <v>340.9</v>
      </c>
      <c r="K690">
        <v>164</v>
      </c>
    </row>
    <row r="691" spans="1:11" x14ac:dyDescent="0.25">
      <c r="A691">
        <v>23072</v>
      </c>
      <c r="B691" t="s">
        <v>1320</v>
      </c>
      <c r="C691" t="s">
        <v>1070</v>
      </c>
      <c r="D691" t="s">
        <v>404</v>
      </c>
      <c r="E691" t="s">
        <v>31</v>
      </c>
      <c r="F691">
        <v>19</v>
      </c>
      <c r="G691">
        <v>1966</v>
      </c>
      <c r="H691">
        <v>892</v>
      </c>
      <c r="I691">
        <v>0</v>
      </c>
      <c r="J691">
        <v>0</v>
      </c>
      <c r="K691">
        <v>0</v>
      </c>
    </row>
    <row r="692" spans="1:11" x14ac:dyDescent="0.25">
      <c r="A692">
        <v>19055</v>
      </c>
      <c r="B692" t="s">
        <v>1321</v>
      </c>
      <c r="C692" t="s">
        <v>1322</v>
      </c>
      <c r="D692" t="s">
        <v>404</v>
      </c>
      <c r="E692" t="s">
        <v>526</v>
      </c>
      <c r="F692">
        <v>20</v>
      </c>
      <c r="G692">
        <v>1977</v>
      </c>
      <c r="H692">
        <v>590</v>
      </c>
      <c r="I692">
        <v>0.5</v>
      </c>
      <c r="J692">
        <v>20.58</v>
      </c>
      <c r="K692">
        <v>0</v>
      </c>
    </row>
    <row r="693" spans="1:11" x14ac:dyDescent="0.25">
      <c r="A693">
        <v>20555</v>
      </c>
      <c r="B693" t="s">
        <v>1323</v>
      </c>
      <c r="C693" t="s">
        <v>599</v>
      </c>
      <c r="E693" t="s">
        <v>653</v>
      </c>
      <c r="F693">
        <v>21</v>
      </c>
      <c r="G693">
        <v>1949</v>
      </c>
      <c r="H693">
        <v>893</v>
      </c>
      <c r="I693">
        <v>0</v>
      </c>
      <c r="J693">
        <v>0</v>
      </c>
      <c r="K693">
        <v>0</v>
      </c>
    </row>
    <row r="694" spans="1:11" x14ac:dyDescent="0.25">
      <c r="A694">
        <v>20545</v>
      </c>
      <c r="B694" t="s">
        <v>1324</v>
      </c>
      <c r="C694" t="s">
        <v>646</v>
      </c>
      <c r="D694" t="s">
        <v>404</v>
      </c>
      <c r="E694" t="s">
        <v>895</v>
      </c>
      <c r="F694">
        <v>93</v>
      </c>
      <c r="G694">
        <v>1960</v>
      </c>
      <c r="H694">
        <v>430</v>
      </c>
      <c r="I694">
        <v>0.875</v>
      </c>
      <c r="J694">
        <v>102.85</v>
      </c>
      <c r="K694">
        <v>68</v>
      </c>
    </row>
    <row r="695" spans="1:11" x14ac:dyDescent="0.25">
      <c r="A695">
        <v>20503</v>
      </c>
      <c r="B695" t="s">
        <v>1324</v>
      </c>
      <c r="C695" t="s">
        <v>898</v>
      </c>
      <c r="D695" t="s">
        <v>404</v>
      </c>
      <c r="E695" t="s">
        <v>29</v>
      </c>
      <c r="F695">
        <v>17</v>
      </c>
      <c r="G695">
        <v>1996</v>
      </c>
      <c r="H695">
        <v>397</v>
      </c>
      <c r="I695">
        <v>1.8440000000000001</v>
      </c>
      <c r="J695">
        <v>127.532</v>
      </c>
      <c r="K695">
        <v>68</v>
      </c>
    </row>
    <row r="696" spans="1:11" x14ac:dyDescent="0.25">
      <c r="A696">
        <v>20546</v>
      </c>
      <c r="B696" t="s">
        <v>1325</v>
      </c>
      <c r="C696" t="s">
        <v>618</v>
      </c>
      <c r="E696" t="s">
        <v>895</v>
      </c>
      <c r="F696">
        <v>93</v>
      </c>
      <c r="G696">
        <v>1988</v>
      </c>
      <c r="H696">
        <v>894</v>
      </c>
      <c r="I696">
        <v>0</v>
      </c>
      <c r="J696">
        <v>0</v>
      </c>
      <c r="K696">
        <v>0</v>
      </c>
    </row>
    <row r="697" spans="1:11" x14ac:dyDescent="0.25">
      <c r="A697">
        <v>11005</v>
      </c>
      <c r="B697" t="s">
        <v>1326</v>
      </c>
      <c r="C697" t="s">
        <v>756</v>
      </c>
      <c r="E697" t="s">
        <v>523</v>
      </c>
      <c r="F697">
        <v>63</v>
      </c>
      <c r="G697">
        <v>2003</v>
      </c>
      <c r="H697">
        <v>895</v>
      </c>
      <c r="I697">
        <v>0</v>
      </c>
      <c r="J697">
        <v>0</v>
      </c>
      <c r="K697">
        <v>0</v>
      </c>
    </row>
    <row r="698" spans="1:11" x14ac:dyDescent="0.25">
      <c r="A698">
        <v>29042</v>
      </c>
      <c r="B698" t="s">
        <v>1326</v>
      </c>
      <c r="C698" t="s">
        <v>922</v>
      </c>
      <c r="E698" t="s">
        <v>523</v>
      </c>
      <c r="F698">
        <v>63</v>
      </c>
      <c r="G698">
        <v>1964</v>
      </c>
      <c r="H698">
        <v>462</v>
      </c>
      <c r="I698">
        <v>3.5630000000000002</v>
      </c>
      <c r="J698">
        <v>79.540000000000006</v>
      </c>
      <c r="K698">
        <v>0</v>
      </c>
    </row>
    <row r="699" spans="1:11" x14ac:dyDescent="0.25">
      <c r="A699">
        <v>10046</v>
      </c>
      <c r="B699" t="s">
        <v>1327</v>
      </c>
      <c r="C699" t="s">
        <v>690</v>
      </c>
      <c r="D699" t="s">
        <v>404</v>
      </c>
      <c r="E699" t="s">
        <v>523</v>
      </c>
      <c r="F699">
        <v>63</v>
      </c>
      <c r="G699">
        <v>2001</v>
      </c>
      <c r="H699">
        <v>375</v>
      </c>
      <c r="I699">
        <v>6.875</v>
      </c>
      <c r="J699">
        <v>142.52500000000001</v>
      </c>
      <c r="K699">
        <v>0</v>
      </c>
    </row>
    <row r="700" spans="1:11" x14ac:dyDescent="0.25">
      <c r="A700">
        <v>19042</v>
      </c>
      <c r="B700" t="s">
        <v>1328</v>
      </c>
      <c r="C700" t="s">
        <v>1329</v>
      </c>
      <c r="D700" t="s">
        <v>716</v>
      </c>
      <c r="E700" t="s">
        <v>532</v>
      </c>
      <c r="F700">
        <v>1</v>
      </c>
      <c r="G700">
        <v>2010</v>
      </c>
      <c r="H700">
        <v>565</v>
      </c>
      <c r="I700">
        <v>1.25</v>
      </c>
      <c r="J700">
        <v>26.785</v>
      </c>
      <c r="K700">
        <v>0</v>
      </c>
    </row>
    <row r="701" spans="1:11" x14ac:dyDescent="0.25">
      <c r="A701">
        <v>19069</v>
      </c>
      <c r="B701" t="s">
        <v>1328</v>
      </c>
      <c r="C701" t="s">
        <v>888</v>
      </c>
      <c r="D701" t="s">
        <v>404</v>
      </c>
      <c r="E701" t="s">
        <v>438</v>
      </c>
      <c r="F701">
        <v>6</v>
      </c>
      <c r="G701">
        <v>1952</v>
      </c>
      <c r="H701">
        <v>896</v>
      </c>
      <c r="I701">
        <v>0</v>
      </c>
      <c r="J701">
        <v>0</v>
      </c>
      <c r="K701">
        <v>0</v>
      </c>
    </row>
    <row r="702" spans="1:11" x14ac:dyDescent="0.25">
      <c r="A702">
        <v>21859</v>
      </c>
      <c r="B702" t="s">
        <v>1330</v>
      </c>
      <c r="C702" t="s">
        <v>590</v>
      </c>
      <c r="E702" t="s">
        <v>47</v>
      </c>
      <c r="F702">
        <v>33</v>
      </c>
      <c r="G702">
        <v>1958</v>
      </c>
      <c r="H702">
        <v>897</v>
      </c>
      <c r="I702">
        <v>0</v>
      </c>
      <c r="J702">
        <v>0</v>
      </c>
      <c r="K702">
        <v>0</v>
      </c>
    </row>
    <row r="703" spans="1:11" x14ac:dyDescent="0.25">
      <c r="A703">
        <v>12060</v>
      </c>
      <c r="B703" t="s">
        <v>1331</v>
      </c>
      <c r="C703" t="s">
        <v>715</v>
      </c>
      <c r="D703" t="s">
        <v>404</v>
      </c>
      <c r="E703" t="s">
        <v>581</v>
      </c>
      <c r="F703">
        <v>79</v>
      </c>
      <c r="G703">
        <v>1991</v>
      </c>
      <c r="H703">
        <v>898</v>
      </c>
      <c r="I703">
        <v>0</v>
      </c>
      <c r="J703">
        <v>0</v>
      </c>
      <c r="K703">
        <v>0</v>
      </c>
    </row>
    <row r="704" spans="1:11" x14ac:dyDescent="0.25">
      <c r="A704">
        <v>21807</v>
      </c>
      <c r="B704" t="s">
        <v>1752</v>
      </c>
      <c r="C704" t="s">
        <v>665</v>
      </c>
      <c r="D704" t="s">
        <v>404</v>
      </c>
      <c r="E704" t="s">
        <v>535</v>
      </c>
      <c r="F704">
        <v>42</v>
      </c>
      <c r="G704">
        <v>1968</v>
      </c>
      <c r="H704">
        <v>346</v>
      </c>
      <c r="I704">
        <v>4.3440000000000003</v>
      </c>
      <c r="J704">
        <v>169.553</v>
      </c>
      <c r="K704">
        <v>0</v>
      </c>
    </row>
    <row r="705" spans="1:11" x14ac:dyDescent="0.25">
      <c r="A705">
        <v>21006</v>
      </c>
      <c r="B705" t="s">
        <v>1753</v>
      </c>
      <c r="C705" t="s">
        <v>696</v>
      </c>
      <c r="E705" t="s">
        <v>535</v>
      </c>
      <c r="F705">
        <v>42</v>
      </c>
      <c r="G705">
        <v>1959</v>
      </c>
      <c r="H705">
        <v>347</v>
      </c>
      <c r="I705">
        <v>4.3440000000000003</v>
      </c>
      <c r="J705">
        <v>169.553</v>
      </c>
      <c r="K705">
        <v>0</v>
      </c>
    </row>
    <row r="706" spans="1:11" x14ac:dyDescent="0.25">
      <c r="A706">
        <v>20506</v>
      </c>
      <c r="B706" t="s">
        <v>1332</v>
      </c>
      <c r="C706" t="s">
        <v>680</v>
      </c>
      <c r="E706" t="s">
        <v>47</v>
      </c>
      <c r="F706">
        <v>33</v>
      </c>
      <c r="G706">
        <v>1955</v>
      </c>
      <c r="H706">
        <v>596</v>
      </c>
      <c r="I706">
        <v>0.75</v>
      </c>
      <c r="J706">
        <v>16.393999999999998</v>
      </c>
      <c r="K706">
        <v>0</v>
      </c>
    </row>
    <row r="707" spans="1:11" x14ac:dyDescent="0.25">
      <c r="A707">
        <v>10065</v>
      </c>
      <c r="B707" t="s">
        <v>1333</v>
      </c>
      <c r="C707" t="s">
        <v>886</v>
      </c>
      <c r="E707" t="s">
        <v>452</v>
      </c>
      <c r="F707">
        <v>14</v>
      </c>
      <c r="G707">
        <v>1992</v>
      </c>
      <c r="H707">
        <v>349</v>
      </c>
      <c r="I707">
        <v>5.25</v>
      </c>
      <c r="J707">
        <v>167.422</v>
      </c>
      <c r="K707">
        <v>0</v>
      </c>
    </row>
    <row r="708" spans="1:11" x14ac:dyDescent="0.25">
      <c r="A708">
        <v>10064</v>
      </c>
      <c r="B708" t="s">
        <v>1333</v>
      </c>
      <c r="C708" t="s">
        <v>1334</v>
      </c>
      <c r="E708" t="s">
        <v>452</v>
      </c>
      <c r="F708">
        <v>14</v>
      </c>
      <c r="G708">
        <v>1987</v>
      </c>
      <c r="H708">
        <v>252</v>
      </c>
      <c r="I708">
        <v>4.0629999999999997</v>
      </c>
      <c r="J708">
        <v>393.42</v>
      </c>
      <c r="K708">
        <v>240</v>
      </c>
    </row>
    <row r="709" spans="1:11" x14ac:dyDescent="0.25">
      <c r="A709">
        <v>16121</v>
      </c>
      <c r="B709" t="s">
        <v>1335</v>
      </c>
      <c r="C709" t="s">
        <v>639</v>
      </c>
      <c r="D709" t="s">
        <v>404</v>
      </c>
      <c r="E709" t="s">
        <v>535</v>
      </c>
      <c r="F709">
        <v>42</v>
      </c>
      <c r="G709">
        <v>1933</v>
      </c>
      <c r="H709">
        <v>313</v>
      </c>
      <c r="I709">
        <v>5.6890000000000001</v>
      </c>
      <c r="J709">
        <v>222.86799999999999</v>
      </c>
      <c r="K709">
        <v>0</v>
      </c>
    </row>
    <row r="710" spans="1:11" x14ac:dyDescent="0.25">
      <c r="A710">
        <v>27069</v>
      </c>
      <c r="B710" t="s">
        <v>1336</v>
      </c>
      <c r="C710" t="s">
        <v>611</v>
      </c>
      <c r="E710" t="s">
        <v>661</v>
      </c>
      <c r="F710">
        <v>24</v>
      </c>
      <c r="G710">
        <v>1986</v>
      </c>
      <c r="H710">
        <v>190</v>
      </c>
      <c r="I710">
        <v>11.531000000000001</v>
      </c>
      <c r="J710">
        <v>646.48099999999999</v>
      </c>
      <c r="K710">
        <v>190</v>
      </c>
    </row>
    <row r="711" spans="1:11" x14ac:dyDescent="0.25">
      <c r="A711">
        <v>26074</v>
      </c>
      <c r="B711" t="s">
        <v>1336</v>
      </c>
      <c r="C711" t="s">
        <v>723</v>
      </c>
      <c r="E711" t="s">
        <v>661</v>
      </c>
      <c r="F711">
        <v>24</v>
      </c>
      <c r="G711">
        <v>1984</v>
      </c>
      <c r="H711">
        <v>179</v>
      </c>
      <c r="I711">
        <v>9.0630000000000006</v>
      </c>
      <c r="J711">
        <v>686.69100000000003</v>
      </c>
      <c r="K711">
        <v>334</v>
      </c>
    </row>
    <row r="712" spans="1:11" x14ac:dyDescent="0.25">
      <c r="A712">
        <v>19051</v>
      </c>
      <c r="B712" t="s">
        <v>1754</v>
      </c>
      <c r="C712" t="s">
        <v>1013</v>
      </c>
      <c r="D712" t="s">
        <v>404</v>
      </c>
      <c r="E712" t="s">
        <v>661</v>
      </c>
      <c r="F712">
        <v>24</v>
      </c>
      <c r="G712">
        <v>1987</v>
      </c>
      <c r="H712">
        <v>899</v>
      </c>
      <c r="I712">
        <v>0</v>
      </c>
      <c r="J712">
        <v>0</v>
      </c>
      <c r="K712">
        <v>0</v>
      </c>
    </row>
    <row r="713" spans="1:11" x14ac:dyDescent="0.25">
      <c r="A713">
        <v>29009</v>
      </c>
      <c r="B713" t="s">
        <v>1337</v>
      </c>
      <c r="C713" t="s">
        <v>849</v>
      </c>
      <c r="D713" t="s">
        <v>404</v>
      </c>
      <c r="E713" t="s">
        <v>535</v>
      </c>
      <c r="F713">
        <v>42</v>
      </c>
      <c r="G713">
        <v>1969</v>
      </c>
      <c r="H713">
        <v>236</v>
      </c>
      <c r="I713">
        <v>7.75</v>
      </c>
      <c r="J713">
        <v>450.71699999999998</v>
      </c>
      <c r="K713">
        <v>166</v>
      </c>
    </row>
    <row r="714" spans="1:11" x14ac:dyDescent="0.25">
      <c r="A714">
        <v>17047</v>
      </c>
      <c r="B714" t="s">
        <v>1338</v>
      </c>
      <c r="C714" t="s">
        <v>778</v>
      </c>
      <c r="E714" t="s">
        <v>583</v>
      </c>
      <c r="F714">
        <v>70</v>
      </c>
      <c r="G714">
        <v>1948</v>
      </c>
      <c r="H714">
        <v>552</v>
      </c>
      <c r="I714">
        <v>0.875</v>
      </c>
      <c r="J714">
        <v>32.207000000000001</v>
      </c>
      <c r="K714">
        <v>0</v>
      </c>
    </row>
    <row r="715" spans="1:11" x14ac:dyDescent="0.25">
      <c r="A715">
        <v>15053</v>
      </c>
      <c r="B715" t="s">
        <v>1339</v>
      </c>
      <c r="C715" t="s">
        <v>767</v>
      </c>
      <c r="D715" t="s">
        <v>404</v>
      </c>
      <c r="E715" t="s">
        <v>803</v>
      </c>
      <c r="F715">
        <v>74</v>
      </c>
      <c r="G715">
        <v>1999</v>
      </c>
      <c r="H715">
        <v>900</v>
      </c>
      <c r="I715">
        <v>0</v>
      </c>
      <c r="J715">
        <v>0</v>
      </c>
      <c r="K715">
        <v>0</v>
      </c>
    </row>
    <row r="716" spans="1:11" x14ac:dyDescent="0.25">
      <c r="A716">
        <v>20554</v>
      </c>
      <c r="B716" t="s">
        <v>1340</v>
      </c>
      <c r="C716" t="s">
        <v>704</v>
      </c>
      <c r="E716" t="s">
        <v>452</v>
      </c>
      <c r="F716">
        <v>14</v>
      </c>
      <c r="G716">
        <v>1965</v>
      </c>
      <c r="H716">
        <v>118</v>
      </c>
      <c r="I716">
        <v>22.001000000000001</v>
      </c>
      <c r="J716">
        <v>1045.9079999999999</v>
      </c>
      <c r="K716">
        <v>419</v>
      </c>
    </row>
    <row r="717" spans="1:11" x14ac:dyDescent="0.25">
      <c r="A717">
        <v>16086</v>
      </c>
      <c r="B717" t="s">
        <v>1340</v>
      </c>
      <c r="C717" t="s">
        <v>599</v>
      </c>
      <c r="E717" t="s">
        <v>728</v>
      </c>
      <c r="F717">
        <v>87</v>
      </c>
      <c r="G717">
        <v>1950</v>
      </c>
      <c r="H717">
        <v>114</v>
      </c>
      <c r="I717">
        <v>20.814</v>
      </c>
      <c r="J717">
        <v>1061.7080000000001</v>
      </c>
      <c r="K717">
        <v>398</v>
      </c>
    </row>
    <row r="718" spans="1:11" x14ac:dyDescent="0.25">
      <c r="A718">
        <v>21052</v>
      </c>
      <c r="B718" t="s">
        <v>1755</v>
      </c>
      <c r="C718" t="s">
        <v>1756</v>
      </c>
      <c r="D718" t="s">
        <v>404</v>
      </c>
      <c r="E718" t="s">
        <v>452</v>
      </c>
      <c r="F718">
        <v>14</v>
      </c>
      <c r="G718">
        <v>1968</v>
      </c>
      <c r="H718">
        <v>290</v>
      </c>
      <c r="I718">
        <v>5.375</v>
      </c>
      <c r="J718">
        <v>279.64499999999998</v>
      </c>
      <c r="K718">
        <v>116</v>
      </c>
    </row>
    <row r="719" spans="1:11" x14ac:dyDescent="0.25">
      <c r="A719">
        <v>21053</v>
      </c>
      <c r="B719" t="s">
        <v>1755</v>
      </c>
      <c r="C719" t="s">
        <v>646</v>
      </c>
      <c r="D719" t="s">
        <v>404</v>
      </c>
      <c r="E719" t="s">
        <v>452</v>
      </c>
      <c r="F719">
        <v>14</v>
      </c>
      <c r="G719">
        <v>1997</v>
      </c>
      <c r="H719">
        <v>233</v>
      </c>
      <c r="I719">
        <v>12.875999999999999</v>
      </c>
      <c r="J719">
        <v>462.64299999999997</v>
      </c>
      <c r="K719">
        <v>146</v>
      </c>
    </row>
    <row r="720" spans="1:11" x14ac:dyDescent="0.25">
      <c r="A720">
        <v>98379</v>
      </c>
      <c r="B720" t="s">
        <v>1341</v>
      </c>
      <c r="C720" t="s">
        <v>754</v>
      </c>
      <c r="E720" t="s">
        <v>523</v>
      </c>
      <c r="F720">
        <v>63</v>
      </c>
      <c r="G720">
        <v>1953</v>
      </c>
      <c r="H720">
        <v>570</v>
      </c>
      <c r="I720">
        <v>1</v>
      </c>
      <c r="J720">
        <v>22.748000000000001</v>
      </c>
      <c r="K720">
        <v>0</v>
      </c>
    </row>
    <row r="721" spans="1:11" x14ac:dyDescent="0.25">
      <c r="A721">
        <v>21811</v>
      </c>
      <c r="B721" t="s">
        <v>1342</v>
      </c>
      <c r="C721" t="s">
        <v>1343</v>
      </c>
      <c r="E721" t="s">
        <v>535</v>
      </c>
      <c r="F721">
        <v>42</v>
      </c>
      <c r="G721">
        <v>1968</v>
      </c>
      <c r="H721">
        <v>572</v>
      </c>
      <c r="I721">
        <v>0.625</v>
      </c>
      <c r="J721">
        <v>22.265999999999998</v>
      </c>
      <c r="K721">
        <v>0</v>
      </c>
    </row>
    <row r="722" spans="1:11" x14ac:dyDescent="0.25">
      <c r="A722">
        <v>12048</v>
      </c>
      <c r="B722" t="s">
        <v>1344</v>
      </c>
      <c r="C722" t="s">
        <v>657</v>
      </c>
      <c r="E722" t="s">
        <v>452</v>
      </c>
      <c r="F722">
        <v>14</v>
      </c>
      <c r="G722">
        <v>1966</v>
      </c>
      <c r="H722">
        <v>151</v>
      </c>
      <c r="I722">
        <v>14.500999999999999</v>
      </c>
      <c r="J722">
        <v>832.21</v>
      </c>
      <c r="K722">
        <v>362</v>
      </c>
    </row>
    <row r="723" spans="1:11" x14ac:dyDescent="0.25">
      <c r="A723">
        <v>99555</v>
      </c>
      <c r="B723" t="s">
        <v>1345</v>
      </c>
      <c r="C723" t="s">
        <v>580</v>
      </c>
      <c r="E723" t="s">
        <v>452</v>
      </c>
      <c r="F723">
        <v>14</v>
      </c>
      <c r="G723">
        <v>1981</v>
      </c>
      <c r="H723">
        <v>279</v>
      </c>
      <c r="I723">
        <v>5.875</v>
      </c>
      <c r="J723">
        <v>325.14999999999998</v>
      </c>
      <c r="K723">
        <v>133</v>
      </c>
    </row>
    <row r="724" spans="1:11" x14ac:dyDescent="0.25">
      <c r="A724">
        <v>15023</v>
      </c>
      <c r="B724" t="s">
        <v>1346</v>
      </c>
      <c r="C724" t="s">
        <v>772</v>
      </c>
      <c r="E724" t="s">
        <v>745</v>
      </c>
      <c r="F724">
        <v>54</v>
      </c>
      <c r="G724">
        <v>1965</v>
      </c>
      <c r="H724">
        <v>148</v>
      </c>
      <c r="I724">
        <v>11.744</v>
      </c>
      <c r="J724">
        <v>840.97</v>
      </c>
      <c r="K724">
        <v>367</v>
      </c>
    </row>
    <row r="725" spans="1:11" x14ac:dyDescent="0.25">
      <c r="A725">
        <v>20524</v>
      </c>
      <c r="B725" t="s">
        <v>1347</v>
      </c>
      <c r="C725" t="s">
        <v>648</v>
      </c>
      <c r="E725" t="s">
        <v>965</v>
      </c>
      <c r="F725">
        <v>83</v>
      </c>
      <c r="G725">
        <v>1970</v>
      </c>
      <c r="H725">
        <v>901</v>
      </c>
      <c r="I725">
        <v>0</v>
      </c>
      <c r="J725">
        <v>0</v>
      </c>
      <c r="K725">
        <v>0</v>
      </c>
    </row>
    <row r="726" spans="1:11" x14ac:dyDescent="0.25">
      <c r="A726">
        <v>17001</v>
      </c>
      <c r="B726" t="s">
        <v>1347</v>
      </c>
      <c r="C726" t="s">
        <v>669</v>
      </c>
      <c r="E726" t="s">
        <v>745</v>
      </c>
      <c r="F726">
        <v>54</v>
      </c>
      <c r="G726">
        <v>1987</v>
      </c>
      <c r="H726">
        <v>331</v>
      </c>
      <c r="I726">
        <v>2.298</v>
      </c>
      <c r="J726">
        <v>181.583</v>
      </c>
      <c r="K726">
        <v>92</v>
      </c>
    </row>
    <row r="727" spans="1:11" x14ac:dyDescent="0.25">
      <c r="A727">
        <v>25079</v>
      </c>
      <c r="B727" t="s">
        <v>1348</v>
      </c>
      <c r="C727" t="s">
        <v>1349</v>
      </c>
      <c r="D727" t="s">
        <v>404</v>
      </c>
      <c r="E727" t="s">
        <v>602</v>
      </c>
      <c r="F727">
        <v>27</v>
      </c>
      <c r="G727">
        <v>1970</v>
      </c>
      <c r="H727">
        <v>271</v>
      </c>
      <c r="I727">
        <v>6.5949999999999998</v>
      </c>
      <c r="J727">
        <v>342.62200000000001</v>
      </c>
      <c r="K727">
        <v>141</v>
      </c>
    </row>
    <row r="728" spans="1:11" x14ac:dyDescent="0.25">
      <c r="A728">
        <v>17086</v>
      </c>
      <c r="B728" t="s">
        <v>1350</v>
      </c>
      <c r="C728" t="s">
        <v>596</v>
      </c>
      <c r="E728" t="s">
        <v>574</v>
      </c>
      <c r="F728">
        <v>86</v>
      </c>
      <c r="G728">
        <v>1995</v>
      </c>
      <c r="H728">
        <v>59</v>
      </c>
      <c r="I728">
        <v>20.376000000000001</v>
      </c>
      <c r="J728">
        <v>1543.703</v>
      </c>
      <c r="K728">
        <v>757</v>
      </c>
    </row>
    <row r="729" spans="1:11" x14ac:dyDescent="0.25">
      <c r="A729">
        <v>25017</v>
      </c>
      <c r="B729" t="s">
        <v>1351</v>
      </c>
      <c r="C729" t="s">
        <v>691</v>
      </c>
      <c r="D729" t="s">
        <v>404</v>
      </c>
      <c r="E729" t="s">
        <v>675</v>
      </c>
      <c r="F729">
        <v>55</v>
      </c>
      <c r="G729">
        <v>1963</v>
      </c>
      <c r="H729">
        <v>52</v>
      </c>
      <c r="I729">
        <v>21.44</v>
      </c>
      <c r="J729">
        <v>1683.55</v>
      </c>
      <c r="K729">
        <v>892</v>
      </c>
    </row>
    <row r="730" spans="1:11" x14ac:dyDescent="0.25">
      <c r="A730">
        <v>21023</v>
      </c>
      <c r="B730" t="s">
        <v>1757</v>
      </c>
      <c r="C730" t="s">
        <v>618</v>
      </c>
      <c r="E730" t="s">
        <v>574</v>
      </c>
      <c r="F730">
        <v>86</v>
      </c>
      <c r="G730">
        <v>1990</v>
      </c>
      <c r="H730">
        <v>540</v>
      </c>
      <c r="I730">
        <v>0.92200000000000004</v>
      </c>
      <c r="J730">
        <v>36.612000000000002</v>
      </c>
      <c r="K730">
        <v>0</v>
      </c>
    </row>
    <row r="731" spans="1:11" x14ac:dyDescent="0.25">
      <c r="A731">
        <v>20582</v>
      </c>
      <c r="B731" t="s">
        <v>1352</v>
      </c>
      <c r="C731" t="s">
        <v>1353</v>
      </c>
      <c r="E731" t="s">
        <v>641</v>
      </c>
      <c r="F731">
        <v>95</v>
      </c>
      <c r="G731">
        <v>1966</v>
      </c>
      <c r="H731">
        <v>530</v>
      </c>
      <c r="I731">
        <v>2</v>
      </c>
      <c r="J731">
        <v>44.436</v>
      </c>
      <c r="K731">
        <v>0</v>
      </c>
    </row>
    <row r="732" spans="1:11" x14ac:dyDescent="0.25">
      <c r="A732">
        <v>21805</v>
      </c>
      <c r="B732" t="s">
        <v>1354</v>
      </c>
      <c r="C732" t="s">
        <v>683</v>
      </c>
      <c r="D732" t="s">
        <v>404</v>
      </c>
      <c r="E732" t="s">
        <v>535</v>
      </c>
      <c r="F732">
        <v>42</v>
      </c>
      <c r="G732">
        <v>1959</v>
      </c>
      <c r="H732">
        <v>173</v>
      </c>
      <c r="I732">
        <v>13.939</v>
      </c>
      <c r="J732">
        <v>726.452</v>
      </c>
      <c r="K732">
        <v>202</v>
      </c>
    </row>
    <row r="733" spans="1:11" x14ac:dyDescent="0.25">
      <c r="A733">
        <v>26086</v>
      </c>
      <c r="B733" t="s">
        <v>1355</v>
      </c>
      <c r="C733" t="s">
        <v>599</v>
      </c>
      <c r="E733" t="s">
        <v>51</v>
      </c>
      <c r="F733">
        <v>36</v>
      </c>
      <c r="G733">
        <v>1989</v>
      </c>
      <c r="H733">
        <v>903</v>
      </c>
      <c r="I733">
        <v>0</v>
      </c>
      <c r="J733">
        <v>0</v>
      </c>
      <c r="K733">
        <v>0</v>
      </c>
    </row>
    <row r="734" spans="1:11" x14ac:dyDescent="0.25">
      <c r="A734">
        <v>15092</v>
      </c>
      <c r="B734" t="s">
        <v>1355</v>
      </c>
      <c r="C734" t="s">
        <v>600</v>
      </c>
      <c r="E734" t="s">
        <v>51</v>
      </c>
      <c r="F734">
        <v>36</v>
      </c>
      <c r="G734">
        <v>1988</v>
      </c>
      <c r="H734">
        <v>902</v>
      </c>
      <c r="I734">
        <v>0</v>
      </c>
      <c r="J734">
        <v>0</v>
      </c>
      <c r="K734">
        <v>0</v>
      </c>
    </row>
    <row r="735" spans="1:11" x14ac:dyDescent="0.25">
      <c r="A735">
        <v>21825</v>
      </c>
      <c r="B735" t="s">
        <v>1356</v>
      </c>
      <c r="C735" t="s">
        <v>636</v>
      </c>
      <c r="D735" t="s">
        <v>404</v>
      </c>
      <c r="E735" t="s">
        <v>51</v>
      </c>
      <c r="F735">
        <v>36</v>
      </c>
      <c r="G735">
        <v>1959</v>
      </c>
      <c r="H735">
        <v>904</v>
      </c>
      <c r="I735">
        <v>0</v>
      </c>
      <c r="J735">
        <v>0</v>
      </c>
      <c r="K735">
        <v>0</v>
      </c>
    </row>
    <row r="736" spans="1:11" x14ac:dyDescent="0.25">
      <c r="A736">
        <v>19026</v>
      </c>
      <c r="B736" t="s">
        <v>1758</v>
      </c>
      <c r="C736" t="s">
        <v>1357</v>
      </c>
      <c r="E736" t="s">
        <v>581</v>
      </c>
      <c r="F736">
        <v>79</v>
      </c>
      <c r="G736">
        <v>1971</v>
      </c>
      <c r="H736">
        <v>471</v>
      </c>
      <c r="I736">
        <v>0.99199999999999999</v>
      </c>
      <c r="J736">
        <v>76.137</v>
      </c>
      <c r="K736">
        <v>37</v>
      </c>
    </row>
    <row r="737" spans="1:11" x14ac:dyDescent="0.25">
      <c r="A737">
        <v>20617</v>
      </c>
      <c r="B737" t="s">
        <v>1759</v>
      </c>
      <c r="C737" t="s">
        <v>736</v>
      </c>
      <c r="E737" t="s">
        <v>870</v>
      </c>
      <c r="F737">
        <v>85</v>
      </c>
      <c r="G737">
        <v>1977</v>
      </c>
      <c r="H737">
        <v>60</v>
      </c>
      <c r="I737">
        <v>27.876000000000001</v>
      </c>
      <c r="J737">
        <v>1537.742</v>
      </c>
      <c r="K737">
        <v>665</v>
      </c>
    </row>
    <row r="738" spans="1:11" x14ac:dyDescent="0.25">
      <c r="A738">
        <v>22007</v>
      </c>
      <c r="B738" t="s">
        <v>1358</v>
      </c>
      <c r="C738" t="s">
        <v>648</v>
      </c>
      <c r="E738" t="s">
        <v>661</v>
      </c>
      <c r="F738">
        <v>24</v>
      </c>
      <c r="G738">
        <v>1977</v>
      </c>
      <c r="H738">
        <v>48</v>
      </c>
      <c r="I738">
        <v>18.437999999999999</v>
      </c>
      <c r="J738">
        <v>1722.3330000000001</v>
      </c>
      <c r="K738">
        <v>966</v>
      </c>
    </row>
    <row r="739" spans="1:11" x14ac:dyDescent="0.25">
      <c r="A739">
        <v>20701</v>
      </c>
      <c r="B739" t="s">
        <v>1359</v>
      </c>
      <c r="C739" t="s">
        <v>715</v>
      </c>
      <c r="D739" t="s">
        <v>404</v>
      </c>
      <c r="E739" t="s">
        <v>29</v>
      </c>
      <c r="F739">
        <v>17</v>
      </c>
      <c r="G739">
        <v>1971</v>
      </c>
      <c r="H739">
        <v>905</v>
      </c>
      <c r="I739">
        <v>0</v>
      </c>
      <c r="J739">
        <v>0</v>
      </c>
      <c r="K739">
        <v>0</v>
      </c>
    </row>
    <row r="740" spans="1:11" x14ac:dyDescent="0.25">
      <c r="A740">
        <v>18111</v>
      </c>
      <c r="B740" t="s">
        <v>1360</v>
      </c>
      <c r="C740" t="s">
        <v>800</v>
      </c>
      <c r="E740" t="s">
        <v>574</v>
      </c>
      <c r="F740">
        <v>86</v>
      </c>
      <c r="G740">
        <v>1971</v>
      </c>
      <c r="H740">
        <v>907</v>
      </c>
      <c r="I740">
        <v>0</v>
      </c>
      <c r="J740">
        <v>0</v>
      </c>
      <c r="K740">
        <v>0</v>
      </c>
    </row>
    <row r="741" spans="1:11" x14ac:dyDescent="0.25">
      <c r="A741">
        <v>18041</v>
      </c>
      <c r="B741" t="s">
        <v>1360</v>
      </c>
      <c r="C741" t="s">
        <v>1361</v>
      </c>
      <c r="D741" t="s">
        <v>399</v>
      </c>
      <c r="E741" t="s">
        <v>574</v>
      </c>
      <c r="F741">
        <v>86</v>
      </c>
      <c r="G741">
        <v>2009</v>
      </c>
      <c r="H741">
        <v>906</v>
      </c>
      <c r="I741">
        <v>0</v>
      </c>
      <c r="J741">
        <v>0</v>
      </c>
      <c r="K741">
        <v>0</v>
      </c>
    </row>
    <row r="742" spans="1:11" x14ac:dyDescent="0.25">
      <c r="A742">
        <v>16131</v>
      </c>
      <c r="B742" t="s">
        <v>1362</v>
      </c>
      <c r="C742" t="s">
        <v>629</v>
      </c>
      <c r="D742" t="s">
        <v>399</v>
      </c>
      <c r="E742" t="s">
        <v>634</v>
      </c>
      <c r="F742">
        <v>2</v>
      </c>
      <c r="G742">
        <v>2006</v>
      </c>
      <c r="H742">
        <v>908</v>
      </c>
      <c r="I742">
        <v>0</v>
      </c>
      <c r="J742">
        <v>0</v>
      </c>
      <c r="K742">
        <v>0</v>
      </c>
    </row>
    <row r="743" spans="1:11" x14ac:dyDescent="0.25">
      <c r="A743">
        <v>15089</v>
      </c>
      <c r="B743" t="s">
        <v>1363</v>
      </c>
      <c r="C743" t="s">
        <v>652</v>
      </c>
      <c r="D743" t="s">
        <v>404</v>
      </c>
      <c r="E743" t="s">
        <v>670</v>
      </c>
      <c r="F743">
        <v>28</v>
      </c>
      <c r="G743">
        <v>1950</v>
      </c>
      <c r="H743">
        <v>909</v>
      </c>
      <c r="I743">
        <v>0</v>
      </c>
      <c r="J743">
        <v>0</v>
      </c>
      <c r="K743">
        <v>0</v>
      </c>
    </row>
    <row r="744" spans="1:11" x14ac:dyDescent="0.25">
      <c r="A744">
        <v>16130</v>
      </c>
      <c r="B744" t="s">
        <v>1364</v>
      </c>
      <c r="C744" t="s">
        <v>785</v>
      </c>
      <c r="D744" t="s">
        <v>716</v>
      </c>
      <c r="E744" t="s">
        <v>634</v>
      </c>
      <c r="F744">
        <v>2</v>
      </c>
      <c r="G744">
        <v>2006</v>
      </c>
      <c r="H744">
        <v>910</v>
      </c>
      <c r="I744">
        <v>0</v>
      </c>
      <c r="J744">
        <v>0</v>
      </c>
      <c r="K744">
        <v>0</v>
      </c>
    </row>
    <row r="745" spans="1:11" x14ac:dyDescent="0.25">
      <c r="A745">
        <v>17105</v>
      </c>
      <c r="B745" t="s">
        <v>1365</v>
      </c>
      <c r="C745" t="s">
        <v>1366</v>
      </c>
      <c r="E745" t="s">
        <v>581</v>
      </c>
      <c r="F745">
        <v>79</v>
      </c>
      <c r="G745">
        <v>1991</v>
      </c>
      <c r="H745">
        <v>911</v>
      </c>
      <c r="I745">
        <v>0</v>
      </c>
      <c r="J745">
        <v>0</v>
      </c>
      <c r="K745">
        <v>0</v>
      </c>
    </row>
    <row r="746" spans="1:11" x14ac:dyDescent="0.25">
      <c r="A746">
        <v>24271</v>
      </c>
      <c r="B746" t="s">
        <v>1367</v>
      </c>
      <c r="C746" t="s">
        <v>611</v>
      </c>
      <c r="E746" t="s">
        <v>452</v>
      </c>
      <c r="F746">
        <v>14</v>
      </c>
      <c r="G746">
        <v>1972</v>
      </c>
      <c r="H746">
        <v>553</v>
      </c>
      <c r="I746">
        <v>1</v>
      </c>
      <c r="J746">
        <v>31.925999999999998</v>
      </c>
      <c r="K746">
        <v>0</v>
      </c>
    </row>
    <row r="747" spans="1:11" x14ac:dyDescent="0.25">
      <c r="A747">
        <v>96121</v>
      </c>
      <c r="B747" t="s">
        <v>1368</v>
      </c>
      <c r="C747" t="s">
        <v>619</v>
      </c>
      <c r="E747" t="s">
        <v>932</v>
      </c>
      <c r="F747">
        <v>7</v>
      </c>
      <c r="G747">
        <v>1972</v>
      </c>
      <c r="H747">
        <v>912</v>
      </c>
      <c r="I747">
        <v>0</v>
      </c>
      <c r="J747">
        <v>0</v>
      </c>
      <c r="K747">
        <v>0</v>
      </c>
    </row>
    <row r="748" spans="1:11" x14ac:dyDescent="0.25">
      <c r="A748">
        <v>18042</v>
      </c>
      <c r="B748" t="s">
        <v>1369</v>
      </c>
      <c r="C748" t="s">
        <v>1370</v>
      </c>
      <c r="D748" t="s">
        <v>399</v>
      </c>
      <c r="E748" t="s">
        <v>653</v>
      </c>
      <c r="F748">
        <v>21</v>
      </c>
      <c r="G748">
        <v>2008</v>
      </c>
      <c r="H748">
        <v>220</v>
      </c>
      <c r="I748">
        <v>7.649</v>
      </c>
      <c r="J748">
        <v>526.10299999999995</v>
      </c>
      <c r="K748">
        <v>252</v>
      </c>
    </row>
    <row r="749" spans="1:11" x14ac:dyDescent="0.25">
      <c r="A749">
        <v>18043</v>
      </c>
      <c r="B749" t="s">
        <v>1371</v>
      </c>
      <c r="C749" t="s">
        <v>1372</v>
      </c>
      <c r="D749" t="s">
        <v>716</v>
      </c>
      <c r="E749" t="s">
        <v>653</v>
      </c>
      <c r="F749">
        <v>21</v>
      </c>
      <c r="G749">
        <v>2004</v>
      </c>
      <c r="H749">
        <v>207</v>
      </c>
      <c r="I749">
        <v>7.6180000000000003</v>
      </c>
      <c r="J749">
        <v>571.00300000000004</v>
      </c>
      <c r="K749">
        <v>290</v>
      </c>
    </row>
    <row r="750" spans="1:11" x14ac:dyDescent="0.25">
      <c r="A750">
        <v>14025</v>
      </c>
      <c r="B750" t="s">
        <v>1373</v>
      </c>
      <c r="C750" t="s">
        <v>582</v>
      </c>
      <c r="E750" t="s">
        <v>644</v>
      </c>
      <c r="F750">
        <v>73</v>
      </c>
      <c r="G750">
        <v>1951</v>
      </c>
      <c r="H750">
        <v>913</v>
      </c>
      <c r="I750">
        <v>0</v>
      </c>
      <c r="J750">
        <v>0</v>
      </c>
      <c r="K750">
        <v>0</v>
      </c>
    </row>
    <row r="751" spans="1:11" x14ac:dyDescent="0.25">
      <c r="A751">
        <v>15007</v>
      </c>
      <c r="B751" t="s">
        <v>1374</v>
      </c>
      <c r="C751" t="s">
        <v>691</v>
      </c>
      <c r="D751" t="s">
        <v>404</v>
      </c>
      <c r="E751" t="s">
        <v>707</v>
      </c>
      <c r="F751">
        <v>15</v>
      </c>
      <c r="G751">
        <v>1997</v>
      </c>
      <c r="H751">
        <v>914</v>
      </c>
      <c r="I751">
        <v>0</v>
      </c>
      <c r="J751">
        <v>0</v>
      </c>
      <c r="K751">
        <v>0</v>
      </c>
    </row>
    <row r="752" spans="1:11" x14ac:dyDescent="0.25">
      <c r="A752">
        <v>18064</v>
      </c>
      <c r="B752" t="s">
        <v>1375</v>
      </c>
      <c r="C752" t="s">
        <v>704</v>
      </c>
      <c r="E752" t="s">
        <v>529</v>
      </c>
      <c r="F752">
        <v>88</v>
      </c>
      <c r="G752">
        <v>1969</v>
      </c>
      <c r="H752">
        <v>253</v>
      </c>
      <c r="I752">
        <v>9.3140000000000001</v>
      </c>
      <c r="J752">
        <v>391.49400000000003</v>
      </c>
      <c r="K752">
        <v>137</v>
      </c>
    </row>
    <row r="753" spans="1:11" x14ac:dyDescent="0.25">
      <c r="A753">
        <v>20579</v>
      </c>
      <c r="B753" t="s">
        <v>1376</v>
      </c>
      <c r="C753" t="s">
        <v>1377</v>
      </c>
      <c r="D753" t="s">
        <v>716</v>
      </c>
      <c r="E753" t="s">
        <v>529</v>
      </c>
      <c r="F753">
        <v>88</v>
      </c>
      <c r="G753">
        <v>2012</v>
      </c>
      <c r="H753">
        <v>229</v>
      </c>
      <c r="I753">
        <v>13.532999999999999</v>
      </c>
      <c r="J753">
        <v>484.18200000000002</v>
      </c>
      <c r="K753">
        <v>137</v>
      </c>
    </row>
    <row r="754" spans="1:11" x14ac:dyDescent="0.25">
      <c r="A754">
        <v>20585</v>
      </c>
      <c r="B754" t="s">
        <v>1378</v>
      </c>
      <c r="C754" t="s">
        <v>629</v>
      </c>
      <c r="D754" t="s">
        <v>399</v>
      </c>
      <c r="E754" t="s">
        <v>641</v>
      </c>
      <c r="F754">
        <v>95</v>
      </c>
      <c r="G754">
        <v>2007</v>
      </c>
      <c r="H754">
        <v>916</v>
      </c>
      <c r="I754">
        <v>0</v>
      </c>
      <c r="J754">
        <v>0</v>
      </c>
      <c r="K754">
        <v>0</v>
      </c>
    </row>
    <row r="755" spans="1:11" x14ac:dyDescent="0.25">
      <c r="A755">
        <v>20584</v>
      </c>
      <c r="B755" t="s">
        <v>1378</v>
      </c>
      <c r="C755" t="s">
        <v>619</v>
      </c>
      <c r="E755" t="s">
        <v>641</v>
      </c>
      <c r="F755">
        <v>95</v>
      </c>
      <c r="G755">
        <v>1976</v>
      </c>
      <c r="H755">
        <v>915</v>
      </c>
      <c r="I755">
        <v>0</v>
      </c>
      <c r="J755">
        <v>0</v>
      </c>
      <c r="K755">
        <v>0</v>
      </c>
    </row>
    <row r="756" spans="1:11" x14ac:dyDescent="0.25">
      <c r="A756">
        <v>20586</v>
      </c>
      <c r="B756" t="s">
        <v>1378</v>
      </c>
      <c r="C756" t="s">
        <v>1261</v>
      </c>
      <c r="D756" t="s">
        <v>399</v>
      </c>
      <c r="E756" t="s">
        <v>641</v>
      </c>
      <c r="F756">
        <v>95</v>
      </c>
      <c r="G756">
        <v>2010</v>
      </c>
      <c r="H756">
        <v>917</v>
      </c>
      <c r="I756">
        <v>0</v>
      </c>
      <c r="J756">
        <v>0</v>
      </c>
      <c r="K756">
        <v>0</v>
      </c>
    </row>
    <row r="757" spans="1:11" x14ac:dyDescent="0.25">
      <c r="A757">
        <v>18028</v>
      </c>
      <c r="B757" t="s">
        <v>1760</v>
      </c>
      <c r="C757" t="s">
        <v>1761</v>
      </c>
      <c r="D757" t="s">
        <v>404</v>
      </c>
      <c r="E757" t="s">
        <v>728</v>
      </c>
      <c r="F757">
        <v>87</v>
      </c>
      <c r="G757">
        <v>1952</v>
      </c>
      <c r="H757">
        <v>918</v>
      </c>
      <c r="I757">
        <v>0</v>
      </c>
      <c r="J757">
        <v>0</v>
      </c>
      <c r="K757">
        <v>0</v>
      </c>
    </row>
    <row r="758" spans="1:11" x14ac:dyDescent="0.25">
      <c r="A758">
        <v>97242</v>
      </c>
      <c r="B758" t="s">
        <v>1379</v>
      </c>
      <c r="C758" t="s">
        <v>669</v>
      </c>
      <c r="E758" t="s">
        <v>634</v>
      </c>
      <c r="F758">
        <v>2</v>
      </c>
      <c r="G758">
        <v>1951</v>
      </c>
      <c r="H758">
        <v>537</v>
      </c>
      <c r="I758">
        <v>1.5629999999999999</v>
      </c>
      <c r="J758">
        <v>38.122999999999998</v>
      </c>
      <c r="K758">
        <v>0</v>
      </c>
    </row>
    <row r="759" spans="1:11" x14ac:dyDescent="0.25">
      <c r="A759">
        <v>23084</v>
      </c>
      <c r="B759" t="s">
        <v>1380</v>
      </c>
      <c r="C759" t="s">
        <v>573</v>
      </c>
      <c r="E759" t="s">
        <v>634</v>
      </c>
      <c r="F759">
        <v>2</v>
      </c>
      <c r="G759">
        <v>1952</v>
      </c>
      <c r="H759">
        <v>285</v>
      </c>
      <c r="I759">
        <v>6.875</v>
      </c>
      <c r="J759">
        <v>295.89</v>
      </c>
      <c r="K759">
        <v>104</v>
      </c>
    </row>
    <row r="760" spans="1:11" x14ac:dyDescent="0.25">
      <c r="A760">
        <v>10129</v>
      </c>
      <c r="B760" t="s">
        <v>1381</v>
      </c>
      <c r="C760" t="s">
        <v>782</v>
      </c>
      <c r="D760" t="s">
        <v>404</v>
      </c>
      <c r="E760" t="s">
        <v>602</v>
      </c>
      <c r="F760">
        <v>27</v>
      </c>
      <c r="G760">
        <v>1950</v>
      </c>
      <c r="H760">
        <v>342</v>
      </c>
      <c r="I760">
        <v>5.875</v>
      </c>
      <c r="J760">
        <v>171.12299999999999</v>
      </c>
      <c r="K760">
        <v>21</v>
      </c>
    </row>
    <row r="761" spans="1:11" x14ac:dyDescent="0.25">
      <c r="A761">
        <v>27086</v>
      </c>
      <c r="B761" t="s">
        <v>1382</v>
      </c>
      <c r="C761" t="s">
        <v>655</v>
      </c>
      <c r="E761" t="s">
        <v>31</v>
      </c>
      <c r="F761">
        <v>19</v>
      </c>
      <c r="G761">
        <v>1947</v>
      </c>
      <c r="H761">
        <v>500</v>
      </c>
      <c r="I761">
        <v>1.6879999999999999</v>
      </c>
      <c r="J761">
        <v>57.472999999999999</v>
      </c>
      <c r="K761">
        <v>0</v>
      </c>
    </row>
    <row r="762" spans="1:11" x14ac:dyDescent="0.25">
      <c r="A762">
        <v>20724</v>
      </c>
      <c r="B762" t="s">
        <v>1382</v>
      </c>
      <c r="C762" t="s">
        <v>669</v>
      </c>
      <c r="E762" t="s">
        <v>31</v>
      </c>
      <c r="F762">
        <v>19</v>
      </c>
      <c r="G762">
        <v>1956</v>
      </c>
      <c r="H762">
        <v>919</v>
      </c>
      <c r="I762">
        <v>0</v>
      </c>
      <c r="J762">
        <v>0</v>
      </c>
      <c r="K762">
        <v>0</v>
      </c>
    </row>
    <row r="763" spans="1:11" x14ac:dyDescent="0.25">
      <c r="A763">
        <v>27075</v>
      </c>
      <c r="B763" t="s">
        <v>1383</v>
      </c>
      <c r="C763" t="s">
        <v>611</v>
      </c>
      <c r="E763" t="s">
        <v>588</v>
      </c>
      <c r="F763">
        <v>61</v>
      </c>
      <c r="G763">
        <v>1982</v>
      </c>
      <c r="H763">
        <v>920</v>
      </c>
      <c r="I763">
        <v>0</v>
      </c>
      <c r="J763">
        <v>0</v>
      </c>
      <c r="K763">
        <v>0</v>
      </c>
    </row>
    <row r="764" spans="1:11" x14ac:dyDescent="0.25">
      <c r="A764">
        <v>98417</v>
      </c>
      <c r="B764" t="s">
        <v>1384</v>
      </c>
      <c r="C764" t="s">
        <v>782</v>
      </c>
      <c r="D764" t="s">
        <v>404</v>
      </c>
      <c r="E764" t="s">
        <v>520</v>
      </c>
      <c r="F764">
        <v>64</v>
      </c>
      <c r="G764">
        <v>1953</v>
      </c>
      <c r="H764">
        <v>922</v>
      </c>
      <c r="I764">
        <v>0</v>
      </c>
      <c r="J764">
        <v>0</v>
      </c>
      <c r="K764">
        <v>0</v>
      </c>
    </row>
    <row r="765" spans="1:11" x14ac:dyDescent="0.25">
      <c r="A765">
        <v>17008</v>
      </c>
      <c r="B765" t="s">
        <v>1384</v>
      </c>
      <c r="C765" t="s">
        <v>1385</v>
      </c>
      <c r="D765" t="s">
        <v>404</v>
      </c>
      <c r="E765" t="s">
        <v>870</v>
      </c>
      <c r="F765">
        <v>85</v>
      </c>
      <c r="G765">
        <v>1952</v>
      </c>
      <c r="H765">
        <v>921</v>
      </c>
      <c r="I765">
        <v>0</v>
      </c>
      <c r="J765">
        <v>0</v>
      </c>
      <c r="K765">
        <v>0</v>
      </c>
    </row>
    <row r="766" spans="1:11" x14ac:dyDescent="0.25">
      <c r="A766">
        <v>17050</v>
      </c>
      <c r="B766" t="s">
        <v>1386</v>
      </c>
      <c r="C766" t="s">
        <v>678</v>
      </c>
      <c r="D766" t="s">
        <v>404</v>
      </c>
      <c r="E766" t="s">
        <v>583</v>
      </c>
      <c r="F766">
        <v>70</v>
      </c>
      <c r="G766">
        <v>1936</v>
      </c>
      <c r="H766">
        <v>923</v>
      </c>
      <c r="I766">
        <v>0</v>
      </c>
      <c r="J766">
        <v>0</v>
      </c>
      <c r="K766">
        <v>0</v>
      </c>
    </row>
    <row r="767" spans="1:11" x14ac:dyDescent="0.25">
      <c r="A767">
        <v>13046</v>
      </c>
      <c r="B767" t="s">
        <v>1387</v>
      </c>
      <c r="C767" t="s">
        <v>657</v>
      </c>
      <c r="E767" t="s">
        <v>526</v>
      </c>
      <c r="F767">
        <v>20</v>
      </c>
      <c r="G767">
        <v>1941</v>
      </c>
      <c r="H767">
        <v>550</v>
      </c>
      <c r="I767">
        <v>0.81299999999999994</v>
      </c>
      <c r="J767">
        <v>33.442999999999998</v>
      </c>
      <c r="K767">
        <v>0</v>
      </c>
    </row>
    <row r="768" spans="1:11" x14ac:dyDescent="0.25">
      <c r="A768">
        <v>12084</v>
      </c>
      <c r="B768" t="s">
        <v>1388</v>
      </c>
      <c r="C768" t="s">
        <v>724</v>
      </c>
      <c r="E768" t="s">
        <v>653</v>
      </c>
      <c r="F768">
        <v>21</v>
      </c>
      <c r="G768">
        <v>1963</v>
      </c>
      <c r="H768">
        <v>924</v>
      </c>
      <c r="I768">
        <v>0</v>
      </c>
      <c r="J768">
        <v>0</v>
      </c>
      <c r="K768">
        <v>0</v>
      </c>
    </row>
    <row r="769" spans="1:11" x14ac:dyDescent="0.25">
      <c r="A769">
        <v>19073</v>
      </c>
      <c r="B769" t="s">
        <v>1389</v>
      </c>
      <c r="C769" t="s">
        <v>587</v>
      </c>
      <c r="D769" t="s">
        <v>399</v>
      </c>
      <c r="E769" t="s">
        <v>524</v>
      </c>
      <c r="F769">
        <v>89</v>
      </c>
      <c r="G769">
        <v>2009</v>
      </c>
      <c r="H769">
        <v>925</v>
      </c>
      <c r="I769">
        <v>0</v>
      </c>
      <c r="J769">
        <v>0</v>
      </c>
      <c r="K769">
        <v>0</v>
      </c>
    </row>
    <row r="770" spans="1:11" x14ac:dyDescent="0.25">
      <c r="A770">
        <v>19074</v>
      </c>
      <c r="B770" t="s">
        <v>1389</v>
      </c>
      <c r="C770" t="s">
        <v>618</v>
      </c>
      <c r="E770" t="s">
        <v>524</v>
      </c>
      <c r="F770">
        <v>89</v>
      </c>
      <c r="G770">
        <v>1965</v>
      </c>
      <c r="H770">
        <v>926</v>
      </c>
      <c r="I770">
        <v>0</v>
      </c>
      <c r="J770">
        <v>0</v>
      </c>
      <c r="K770">
        <v>0</v>
      </c>
    </row>
    <row r="771" spans="1:11" x14ac:dyDescent="0.25">
      <c r="A771">
        <v>19072</v>
      </c>
      <c r="B771" t="s">
        <v>1390</v>
      </c>
      <c r="C771" t="s">
        <v>639</v>
      </c>
      <c r="D771" t="s">
        <v>404</v>
      </c>
      <c r="E771" t="s">
        <v>524</v>
      </c>
      <c r="F771">
        <v>89</v>
      </c>
      <c r="G771">
        <v>1966</v>
      </c>
      <c r="H771">
        <v>927</v>
      </c>
      <c r="I771">
        <v>0</v>
      </c>
      <c r="J771">
        <v>0</v>
      </c>
      <c r="K771">
        <v>0</v>
      </c>
    </row>
    <row r="772" spans="1:11" x14ac:dyDescent="0.25">
      <c r="A772">
        <v>20539</v>
      </c>
      <c r="B772" t="s">
        <v>1391</v>
      </c>
      <c r="C772" t="s">
        <v>590</v>
      </c>
      <c r="E772" t="s">
        <v>895</v>
      </c>
      <c r="F772">
        <v>93</v>
      </c>
      <c r="G772">
        <v>1985</v>
      </c>
      <c r="H772">
        <v>175</v>
      </c>
      <c r="I772">
        <v>9.0619999999999994</v>
      </c>
      <c r="J772">
        <v>714.52300000000002</v>
      </c>
      <c r="K772">
        <v>362</v>
      </c>
    </row>
    <row r="773" spans="1:11" x14ac:dyDescent="0.25">
      <c r="A773">
        <v>20540</v>
      </c>
      <c r="B773" t="s">
        <v>1392</v>
      </c>
      <c r="C773" t="s">
        <v>898</v>
      </c>
      <c r="D773" t="s">
        <v>404</v>
      </c>
      <c r="E773" t="s">
        <v>895</v>
      </c>
      <c r="F773">
        <v>93</v>
      </c>
      <c r="G773">
        <v>1993</v>
      </c>
      <c r="H773">
        <v>928</v>
      </c>
      <c r="I773">
        <v>0</v>
      </c>
      <c r="J773">
        <v>0</v>
      </c>
      <c r="K773">
        <v>0</v>
      </c>
    </row>
    <row r="774" spans="1:11" x14ac:dyDescent="0.25">
      <c r="A774">
        <v>96041</v>
      </c>
      <c r="B774" t="s">
        <v>1393</v>
      </c>
      <c r="C774" t="s">
        <v>625</v>
      </c>
      <c r="D774" t="s">
        <v>404</v>
      </c>
      <c r="E774" t="s">
        <v>532</v>
      </c>
      <c r="F774">
        <v>1</v>
      </c>
      <c r="G774">
        <v>1955</v>
      </c>
      <c r="H774">
        <v>585</v>
      </c>
      <c r="I774">
        <v>0.75</v>
      </c>
      <c r="J774">
        <v>20.786000000000001</v>
      </c>
      <c r="K774">
        <v>0</v>
      </c>
    </row>
    <row r="775" spans="1:11" x14ac:dyDescent="0.25">
      <c r="A775">
        <v>14061</v>
      </c>
      <c r="B775" t="s">
        <v>1394</v>
      </c>
      <c r="C775" t="s">
        <v>596</v>
      </c>
      <c r="E775" t="s">
        <v>644</v>
      </c>
      <c r="F775">
        <v>73</v>
      </c>
      <c r="G775">
        <v>1951</v>
      </c>
      <c r="H775">
        <v>468</v>
      </c>
      <c r="I775">
        <v>0.875</v>
      </c>
      <c r="J775">
        <v>78.040999999999997</v>
      </c>
      <c r="K775">
        <v>43</v>
      </c>
    </row>
    <row r="776" spans="1:11" x14ac:dyDescent="0.25">
      <c r="A776">
        <v>20604</v>
      </c>
      <c r="B776" t="s">
        <v>1395</v>
      </c>
      <c r="C776" t="s">
        <v>1396</v>
      </c>
      <c r="E776" t="s">
        <v>641</v>
      </c>
      <c r="F776">
        <v>95</v>
      </c>
      <c r="G776">
        <v>1968</v>
      </c>
      <c r="H776">
        <v>929</v>
      </c>
      <c r="I776">
        <v>0</v>
      </c>
      <c r="J776">
        <v>0</v>
      </c>
      <c r="K776">
        <v>0</v>
      </c>
    </row>
    <row r="777" spans="1:11" x14ac:dyDescent="0.25">
      <c r="A777">
        <v>20536</v>
      </c>
      <c r="B777" t="s">
        <v>1397</v>
      </c>
      <c r="C777" t="s">
        <v>776</v>
      </c>
      <c r="D777" t="s">
        <v>404</v>
      </c>
      <c r="E777" t="s">
        <v>694</v>
      </c>
      <c r="F777">
        <v>92</v>
      </c>
      <c r="G777">
        <v>1990</v>
      </c>
      <c r="H777">
        <v>186</v>
      </c>
      <c r="I777">
        <v>11.462</v>
      </c>
      <c r="J777">
        <v>664.07399999999996</v>
      </c>
      <c r="K777">
        <v>215</v>
      </c>
    </row>
    <row r="778" spans="1:11" x14ac:dyDescent="0.25">
      <c r="A778">
        <v>17090</v>
      </c>
      <c r="B778" t="s">
        <v>1397</v>
      </c>
      <c r="C778" t="s">
        <v>604</v>
      </c>
      <c r="D778" t="s">
        <v>404</v>
      </c>
      <c r="E778" t="s">
        <v>694</v>
      </c>
      <c r="F778">
        <v>92</v>
      </c>
      <c r="G778">
        <v>1959</v>
      </c>
      <c r="H778">
        <v>68</v>
      </c>
      <c r="I778">
        <v>20.064</v>
      </c>
      <c r="J778">
        <v>1445.951</v>
      </c>
      <c r="K778">
        <v>753</v>
      </c>
    </row>
    <row r="779" spans="1:11" x14ac:dyDescent="0.25">
      <c r="A779">
        <v>21021</v>
      </c>
      <c r="B779" t="s">
        <v>1762</v>
      </c>
      <c r="C779" t="s">
        <v>977</v>
      </c>
      <c r="D779" t="s">
        <v>404</v>
      </c>
      <c r="E779" t="s">
        <v>803</v>
      </c>
      <c r="F779">
        <v>74</v>
      </c>
      <c r="G779">
        <v>2009</v>
      </c>
      <c r="H779">
        <v>327</v>
      </c>
      <c r="I779">
        <v>5.1719999999999997</v>
      </c>
      <c r="J779">
        <v>188.70699999999999</v>
      </c>
      <c r="K779">
        <v>25</v>
      </c>
    </row>
    <row r="780" spans="1:11" x14ac:dyDescent="0.25">
      <c r="A780">
        <v>15084</v>
      </c>
      <c r="B780" t="s">
        <v>1398</v>
      </c>
      <c r="C780" t="s">
        <v>648</v>
      </c>
      <c r="E780" t="s">
        <v>634</v>
      </c>
      <c r="F780">
        <v>2</v>
      </c>
      <c r="G780">
        <v>1965</v>
      </c>
      <c r="H780">
        <v>441</v>
      </c>
      <c r="I780">
        <v>3.25</v>
      </c>
      <c r="J780">
        <v>95.954999999999998</v>
      </c>
      <c r="K780">
        <v>21</v>
      </c>
    </row>
    <row r="781" spans="1:11" x14ac:dyDescent="0.25">
      <c r="A781">
        <v>18130</v>
      </c>
      <c r="B781" t="s">
        <v>1399</v>
      </c>
      <c r="C781" t="s">
        <v>643</v>
      </c>
      <c r="E781" t="s">
        <v>694</v>
      </c>
      <c r="F781">
        <v>92</v>
      </c>
      <c r="G781">
        <v>1963</v>
      </c>
      <c r="H781">
        <v>77</v>
      </c>
      <c r="I781">
        <v>20.126000000000001</v>
      </c>
      <c r="J781">
        <v>1384.819</v>
      </c>
      <c r="K781">
        <v>696</v>
      </c>
    </row>
    <row r="782" spans="1:11" x14ac:dyDescent="0.25">
      <c r="A782">
        <v>21007</v>
      </c>
      <c r="B782" t="s">
        <v>1763</v>
      </c>
      <c r="C782" t="s">
        <v>898</v>
      </c>
      <c r="D782" t="s">
        <v>404</v>
      </c>
      <c r="E782" t="s">
        <v>860</v>
      </c>
      <c r="F782">
        <v>45</v>
      </c>
      <c r="G782">
        <v>1978</v>
      </c>
      <c r="H782">
        <v>566</v>
      </c>
      <c r="I782">
        <v>1.5009999999999999</v>
      </c>
      <c r="J782">
        <v>26.664000000000001</v>
      </c>
      <c r="K782">
        <v>0</v>
      </c>
    </row>
    <row r="783" spans="1:11" x14ac:dyDescent="0.25">
      <c r="A783">
        <v>11040</v>
      </c>
      <c r="B783" t="s">
        <v>1400</v>
      </c>
      <c r="C783" t="s">
        <v>601</v>
      </c>
      <c r="E783" t="s">
        <v>532</v>
      </c>
      <c r="F783">
        <v>1</v>
      </c>
      <c r="G783">
        <v>2002</v>
      </c>
      <c r="H783">
        <v>368</v>
      </c>
      <c r="I783">
        <v>5.375</v>
      </c>
      <c r="J783">
        <v>150.00800000000001</v>
      </c>
      <c r="K783">
        <v>0</v>
      </c>
    </row>
    <row r="784" spans="1:11" x14ac:dyDescent="0.25">
      <c r="A784">
        <v>15056</v>
      </c>
      <c r="B784" t="s">
        <v>1401</v>
      </c>
      <c r="C784" t="s">
        <v>646</v>
      </c>
      <c r="D784" t="s">
        <v>404</v>
      </c>
      <c r="E784" t="s">
        <v>532</v>
      </c>
      <c r="F784">
        <v>1</v>
      </c>
      <c r="G784">
        <v>2002</v>
      </c>
      <c r="H784">
        <v>930</v>
      </c>
      <c r="I784">
        <v>0</v>
      </c>
      <c r="J784">
        <v>0</v>
      </c>
      <c r="K784">
        <v>0</v>
      </c>
    </row>
    <row r="785" spans="1:11" x14ac:dyDescent="0.25">
      <c r="A785">
        <v>20609</v>
      </c>
      <c r="B785" t="s">
        <v>1402</v>
      </c>
      <c r="C785" t="s">
        <v>680</v>
      </c>
      <c r="E785" t="s">
        <v>641</v>
      </c>
      <c r="F785">
        <v>95</v>
      </c>
      <c r="G785">
        <v>1960</v>
      </c>
      <c r="H785">
        <v>931</v>
      </c>
      <c r="I785">
        <v>0</v>
      </c>
      <c r="J785">
        <v>0</v>
      </c>
      <c r="K785">
        <v>0</v>
      </c>
    </row>
    <row r="786" spans="1:11" x14ac:dyDescent="0.25">
      <c r="A786">
        <v>16109</v>
      </c>
      <c r="B786" t="s">
        <v>1403</v>
      </c>
      <c r="C786" t="s">
        <v>1102</v>
      </c>
      <c r="D786" t="s">
        <v>404</v>
      </c>
      <c r="E786" t="s">
        <v>644</v>
      </c>
      <c r="F786">
        <v>73</v>
      </c>
      <c r="G786">
        <v>1949</v>
      </c>
      <c r="H786">
        <v>110</v>
      </c>
      <c r="I786">
        <v>18.439</v>
      </c>
      <c r="J786">
        <v>1082.057</v>
      </c>
      <c r="K786">
        <v>532</v>
      </c>
    </row>
    <row r="787" spans="1:11" x14ac:dyDescent="0.25">
      <c r="A787">
        <v>14098</v>
      </c>
      <c r="B787" t="s">
        <v>1404</v>
      </c>
      <c r="C787" t="s">
        <v>618</v>
      </c>
      <c r="E787" t="s">
        <v>446</v>
      </c>
      <c r="F787">
        <v>52</v>
      </c>
      <c r="G787">
        <v>1980</v>
      </c>
      <c r="H787">
        <v>225</v>
      </c>
      <c r="I787">
        <v>5.8129999999999997</v>
      </c>
      <c r="J787">
        <v>508.50200000000001</v>
      </c>
      <c r="K787">
        <v>289</v>
      </c>
    </row>
    <row r="788" spans="1:11" x14ac:dyDescent="0.25">
      <c r="A788">
        <v>18085</v>
      </c>
      <c r="B788" t="s">
        <v>1405</v>
      </c>
      <c r="C788" t="s">
        <v>599</v>
      </c>
      <c r="E788" t="s">
        <v>524</v>
      </c>
      <c r="F788">
        <v>89</v>
      </c>
      <c r="G788">
        <v>1948</v>
      </c>
      <c r="H788">
        <v>932</v>
      </c>
      <c r="I788">
        <v>0</v>
      </c>
      <c r="J788">
        <v>0</v>
      </c>
      <c r="K788">
        <v>0</v>
      </c>
    </row>
    <row r="789" spans="1:11" x14ac:dyDescent="0.25">
      <c r="A789">
        <v>15009</v>
      </c>
      <c r="B789" t="s">
        <v>1406</v>
      </c>
      <c r="C789" t="s">
        <v>580</v>
      </c>
      <c r="E789" t="s">
        <v>707</v>
      </c>
      <c r="F789">
        <v>15</v>
      </c>
      <c r="G789">
        <v>1995</v>
      </c>
      <c r="H789">
        <v>90</v>
      </c>
      <c r="I789">
        <v>25.25</v>
      </c>
      <c r="J789">
        <v>1274.0550000000001</v>
      </c>
      <c r="K789">
        <v>474</v>
      </c>
    </row>
    <row r="790" spans="1:11" x14ac:dyDescent="0.25">
      <c r="A790">
        <v>15008</v>
      </c>
      <c r="B790" t="s">
        <v>1406</v>
      </c>
      <c r="C790" t="s">
        <v>1258</v>
      </c>
      <c r="E790" t="s">
        <v>707</v>
      </c>
      <c r="F790">
        <v>15</v>
      </c>
      <c r="G790">
        <v>1995</v>
      </c>
      <c r="H790">
        <v>97</v>
      </c>
      <c r="I790">
        <v>20.062999999999999</v>
      </c>
      <c r="J790">
        <v>1183.4010000000001</v>
      </c>
      <c r="K790">
        <v>474</v>
      </c>
    </row>
    <row r="791" spans="1:11" x14ac:dyDescent="0.25">
      <c r="A791">
        <v>20618</v>
      </c>
      <c r="B791" t="s">
        <v>1764</v>
      </c>
      <c r="C791" t="s">
        <v>886</v>
      </c>
      <c r="D791" t="s">
        <v>399</v>
      </c>
      <c r="E791" t="s">
        <v>641</v>
      </c>
      <c r="F791">
        <v>95</v>
      </c>
      <c r="G791">
        <v>2009</v>
      </c>
      <c r="H791">
        <v>933</v>
      </c>
      <c r="I791">
        <v>0</v>
      </c>
      <c r="J791">
        <v>0</v>
      </c>
      <c r="K791">
        <v>0</v>
      </c>
    </row>
    <row r="792" spans="1:11" x14ac:dyDescent="0.25">
      <c r="A792">
        <v>18128</v>
      </c>
      <c r="B792" t="s">
        <v>1407</v>
      </c>
      <c r="C792" t="s">
        <v>736</v>
      </c>
      <c r="E792" t="s">
        <v>574</v>
      </c>
      <c r="F792">
        <v>86</v>
      </c>
      <c r="G792">
        <v>1990</v>
      </c>
      <c r="H792">
        <v>558</v>
      </c>
      <c r="I792">
        <v>0</v>
      </c>
      <c r="J792">
        <v>30</v>
      </c>
      <c r="K792">
        <v>30</v>
      </c>
    </row>
    <row r="793" spans="1:11" x14ac:dyDescent="0.25">
      <c r="A793">
        <v>15081</v>
      </c>
      <c r="B793" t="s">
        <v>1408</v>
      </c>
      <c r="C793" t="s">
        <v>587</v>
      </c>
      <c r="E793" t="s">
        <v>634</v>
      </c>
      <c r="F793">
        <v>2</v>
      </c>
      <c r="G793">
        <v>1992</v>
      </c>
      <c r="H793">
        <v>934</v>
      </c>
      <c r="I793">
        <v>0</v>
      </c>
      <c r="J793">
        <v>0</v>
      </c>
      <c r="K793">
        <v>0</v>
      </c>
    </row>
    <row r="794" spans="1:11" x14ac:dyDescent="0.25">
      <c r="A794">
        <v>26001</v>
      </c>
      <c r="B794" t="s">
        <v>1409</v>
      </c>
      <c r="C794" t="s">
        <v>715</v>
      </c>
      <c r="D794" t="s">
        <v>404</v>
      </c>
      <c r="E794" t="s">
        <v>29</v>
      </c>
      <c r="F794">
        <v>17</v>
      </c>
      <c r="G794">
        <v>1997</v>
      </c>
      <c r="H794">
        <v>935</v>
      </c>
      <c r="I794">
        <v>0</v>
      </c>
      <c r="J794">
        <v>0</v>
      </c>
      <c r="K794">
        <v>0</v>
      </c>
    </row>
    <row r="795" spans="1:11" x14ac:dyDescent="0.25">
      <c r="A795">
        <v>12022</v>
      </c>
      <c r="B795" t="s">
        <v>1410</v>
      </c>
      <c r="C795" t="s">
        <v>1166</v>
      </c>
      <c r="D795" t="s">
        <v>404</v>
      </c>
      <c r="E795" t="s">
        <v>29</v>
      </c>
      <c r="F795">
        <v>17</v>
      </c>
      <c r="G795">
        <v>1986</v>
      </c>
      <c r="H795">
        <v>8</v>
      </c>
      <c r="I795">
        <v>46.375</v>
      </c>
      <c r="J795">
        <v>3049.8589999999999</v>
      </c>
      <c r="K795">
        <v>1479</v>
      </c>
    </row>
    <row r="796" spans="1:11" x14ac:dyDescent="0.25">
      <c r="A796">
        <v>13041</v>
      </c>
      <c r="B796" t="s">
        <v>1411</v>
      </c>
      <c r="C796" t="s">
        <v>585</v>
      </c>
      <c r="D796" t="s">
        <v>404</v>
      </c>
      <c r="E796" t="s">
        <v>532</v>
      </c>
      <c r="F796">
        <v>1</v>
      </c>
      <c r="G796">
        <v>1959</v>
      </c>
      <c r="H796">
        <v>164</v>
      </c>
      <c r="I796">
        <v>18.530999999999999</v>
      </c>
      <c r="J796">
        <v>768.10400000000004</v>
      </c>
      <c r="K796">
        <v>151</v>
      </c>
    </row>
    <row r="797" spans="1:11" x14ac:dyDescent="0.25">
      <c r="A797">
        <v>21017</v>
      </c>
      <c r="B797" t="s">
        <v>1412</v>
      </c>
      <c r="C797" t="s">
        <v>1283</v>
      </c>
      <c r="D797" t="s">
        <v>399</v>
      </c>
      <c r="E797" t="s">
        <v>620</v>
      </c>
      <c r="F797">
        <v>69</v>
      </c>
      <c r="G797">
        <v>2006</v>
      </c>
      <c r="H797">
        <v>334</v>
      </c>
      <c r="I797">
        <v>4.6559999999999997</v>
      </c>
      <c r="J797">
        <v>178.73</v>
      </c>
      <c r="K797">
        <v>64</v>
      </c>
    </row>
    <row r="798" spans="1:11" x14ac:dyDescent="0.25">
      <c r="A798">
        <v>16145</v>
      </c>
      <c r="B798" t="s">
        <v>1412</v>
      </c>
      <c r="C798" t="s">
        <v>590</v>
      </c>
      <c r="E798" t="s">
        <v>620</v>
      </c>
      <c r="F798">
        <v>69</v>
      </c>
      <c r="G798">
        <v>1981</v>
      </c>
      <c r="H798">
        <v>170</v>
      </c>
      <c r="I798">
        <v>12.093999999999999</v>
      </c>
      <c r="J798">
        <v>730.45</v>
      </c>
      <c r="K798">
        <v>358</v>
      </c>
    </row>
    <row r="799" spans="1:11" x14ac:dyDescent="0.25">
      <c r="A799">
        <v>96050</v>
      </c>
      <c r="B799" t="s">
        <v>1413</v>
      </c>
      <c r="C799" t="s">
        <v>1414</v>
      </c>
      <c r="E799" t="s">
        <v>653</v>
      </c>
      <c r="F799">
        <v>21</v>
      </c>
      <c r="G799">
        <v>1928</v>
      </c>
      <c r="H799">
        <v>937</v>
      </c>
      <c r="I799">
        <v>0</v>
      </c>
      <c r="J799">
        <v>0</v>
      </c>
      <c r="K799">
        <v>0</v>
      </c>
    </row>
    <row r="800" spans="1:11" x14ac:dyDescent="0.25">
      <c r="A800">
        <v>21005</v>
      </c>
      <c r="B800" t="s">
        <v>1413</v>
      </c>
      <c r="C800" t="s">
        <v>1765</v>
      </c>
      <c r="E800" t="s">
        <v>653</v>
      </c>
      <c r="F800">
        <v>21</v>
      </c>
      <c r="G800">
        <v>1965</v>
      </c>
      <c r="H800">
        <v>936</v>
      </c>
      <c r="I800">
        <v>0</v>
      </c>
      <c r="J800">
        <v>0</v>
      </c>
      <c r="K800">
        <v>0</v>
      </c>
    </row>
    <row r="801" spans="1:11" x14ac:dyDescent="0.25">
      <c r="A801">
        <v>12049</v>
      </c>
      <c r="B801" t="s">
        <v>1415</v>
      </c>
      <c r="C801" t="s">
        <v>611</v>
      </c>
      <c r="E801" t="s">
        <v>452</v>
      </c>
      <c r="F801">
        <v>14</v>
      </c>
      <c r="G801">
        <v>1982</v>
      </c>
      <c r="H801">
        <v>287</v>
      </c>
      <c r="I801">
        <v>5</v>
      </c>
      <c r="J801">
        <v>287.66199999999998</v>
      </c>
      <c r="K801">
        <v>108</v>
      </c>
    </row>
    <row r="802" spans="1:11" x14ac:dyDescent="0.25">
      <c r="A802">
        <v>19038</v>
      </c>
      <c r="B802" t="s">
        <v>1416</v>
      </c>
      <c r="C802" t="s">
        <v>618</v>
      </c>
      <c r="E802" t="s">
        <v>779</v>
      </c>
      <c r="F802">
        <v>66</v>
      </c>
      <c r="G802">
        <v>1968</v>
      </c>
      <c r="H802">
        <v>365</v>
      </c>
      <c r="I802">
        <v>2.625</v>
      </c>
      <c r="J802">
        <v>152.09200000000001</v>
      </c>
      <c r="K802">
        <v>54</v>
      </c>
    </row>
    <row r="803" spans="1:11" x14ac:dyDescent="0.25">
      <c r="A803">
        <v>19053</v>
      </c>
      <c r="B803" t="s">
        <v>1417</v>
      </c>
      <c r="C803" t="s">
        <v>648</v>
      </c>
      <c r="E803" t="s">
        <v>524</v>
      </c>
      <c r="F803">
        <v>89</v>
      </c>
      <c r="G803">
        <v>1967</v>
      </c>
      <c r="H803">
        <v>563</v>
      </c>
      <c r="I803">
        <v>0.71899999999999997</v>
      </c>
      <c r="J803">
        <v>27.221</v>
      </c>
      <c r="K803">
        <v>0</v>
      </c>
    </row>
    <row r="804" spans="1:11" x14ac:dyDescent="0.25">
      <c r="A804">
        <v>27051</v>
      </c>
      <c r="B804" t="s">
        <v>1418</v>
      </c>
      <c r="C804" t="s">
        <v>691</v>
      </c>
      <c r="D804" t="s">
        <v>404</v>
      </c>
      <c r="E804" t="s">
        <v>532</v>
      </c>
      <c r="F804">
        <v>1</v>
      </c>
      <c r="G804">
        <v>1953</v>
      </c>
      <c r="H804">
        <v>567</v>
      </c>
      <c r="I804">
        <v>0.93799999999999994</v>
      </c>
      <c r="J804">
        <v>25.983000000000001</v>
      </c>
      <c r="K804">
        <v>0</v>
      </c>
    </row>
    <row r="805" spans="1:11" x14ac:dyDescent="0.25">
      <c r="A805">
        <v>15055</v>
      </c>
      <c r="B805" t="s">
        <v>1419</v>
      </c>
      <c r="C805" t="s">
        <v>736</v>
      </c>
      <c r="D805" t="s">
        <v>399</v>
      </c>
      <c r="E805" t="s">
        <v>532</v>
      </c>
      <c r="F805">
        <v>1</v>
      </c>
      <c r="G805">
        <v>2005</v>
      </c>
      <c r="H805">
        <v>147</v>
      </c>
      <c r="I805">
        <v>19.751999999999999</v>
      </c>
      <c r="J805">
        <v>842.30399999999997</v>
      </c>
      <c r="K805">
        <v>184</v>
      </c>
    </row>
    <row r="806" spans="1:11" x14ac:dyDescent="0.25">
      <c r="A806">
        <v>27015</v>
      </c>
      <c r="B806" t="s">
        <v>1419</v>
      </c>
      <c r="C806" t="s">
        <v>578</v>
      </c>
      <c r="E806" t="s">
        <v>532</v>
      </c>
      <c r="F806">
        <v>1</v>
      </c>
      <c r="G806">
        <v>1997</v>
      </c>
      <c r="H806">
        <v>27</v>
      </c>
      <c r="I806">
        <v>33.75</v>
      </c>
      <c r="J806">
        <v>2010.6669999999999</v>
      </c>
      <c r="K806">
        <v>834</v>
      </c>
    </row>
    <row r="807" spans="1:11" x14ac:dyDescent="0.25">
      <c r="A807">
        <v>21057</v>
      </c>
      <c r="B807" t="s">
        <v>1766</v>
      </c>
      <c r="C807" t="s">
        <v>585</v>
      </c>
      <c r="D807" t="s">
        <v>404</v>
      </c>
      <c r="E807" t="s">
        <v>1708</v>
      </c>
      <c r="F807">
        <v>96</v>
      </c>
      <c r="G807">
        <v>1963</v>
      </c>
      <c r="H807">
        <v>938</v>
      </c>
      <c r="I807">
        <v>0</v>
      </c>
      <c r="J807">
        <v>0</v>
      </c>
      <c r="K807">
        <v>0</v>
      </c>
    </row>
    <row r="808" spans="1:11" x14ac:dyDescent="0.25">
      <c r="A808">
        <v>16053</v>
      </c>
      <c r="B808" t="s">
        <v>1420</v>
      </c>
      <c r="C808" t="s">
        <v>618</v>
      </c>
      <c r="E808" t="s">
        <v>838</v>
      </c>
      <c r="F808">
        <v>82</v>
      </c>
      <c r="G808">
        <v>1967</v>
      </c>
      <c r="H808">
        <v>250</v>
      </c>
      <c r="I808">
        <v>10.563000000000001</v>
      </c>
      <c r="J808">
        <v>403</v>
      </c>
      <c r="K808">
        <v>141</v>
      </c>
    </row>
    <row r="809" spans="1:11" x14ac:dyDescent="0.25">
      <c r="A809">
        <v>20507</v>
      </c>
      <c r="B809" t="s">
        <v>1421</v>
      </c>
      <c r="C809" t="s">
        <v>1422</v>
      </c>
      <c r="E809" t="s">
        <v>47</v>
      </c>
      <c r="F809">
        <v>33</v>
      </c>
      <c r="G809">
        <v>1947</v>
      </c>
      <c r="H809">
        <v>939</v>
      </c>
      <c r="I809">
        <v>0</v>
      </c>
      <c r="J809">
        <v>0</v>
      </c>
      <c r="K809">
        <v>0</v>
      </c>
    </row>
    <row r="810" spans="1:11" x14ac:dyDescent="0.25">
      <c r="A810">
        <v>96095</v>
      </c>
      <c r="B810" t="s">
        <v>1423</v>
      </c>
      <c r="C810" t="s">
        <v>800</v>
      </c>
      <c r="E810" t="s">
        <v>605</v>
      </c>
      <c r="F810">
        <v>16</v>
      </c>
      <c r="G810">
        <v>1968</v>
      </c>
      <c r="H810">
        <v>940</v>
      </c>
      <c r="I810">
        <v>0</v>
      </c>
      <c r="J810">
        <v>0</v>
      </c>
      <c r="K810">
        <v>0</v>
      </c>
    </row>
    <row r="811" spans="1:11" x14ac:dyDescent="0.25">
      <c r="A811">
        <v>14055</v>
      </c>
      <c r="B811" t="s">
        <v>1423</v>
      </c>
      <c r="C811" t="s">
        <v>618</v>
      </c>
      <c r="E811" t="s">
        <v>829</v>
      </c>
      <c r="F811">
        <v>68</v>
      </c>
      <c r="G811">
        <v>1956</v>
      </c>
      <c r="H811">
        <v>129</v>
      </c>
      <c r="I811">
        <v>12.962</v>
      </c>
      <c r="J811">
        <v>973.226</v>
      </c>
      <c r="K811">
        <v>493</v>
      </c>
    </row>
    <row r="812" spans="1:11" x14ac:dyDescent="0.25">
      <c r="A812">
        <v>16117</v>
      </c>
      <c r="B812" t="s">
        <v>1423</v>
      </c>
      <c r="C812" t="s">
        <v>778</v>
      </c>
      <c r="E812" t="s">
        <v>829</v>
      </c>
      <c r="F812">
        <v>68</v>
      </c>
      <c r="G812">
        <v>1955</v>
      </c>
      <c r="H812">
        <v>112</v>
      </c>
      <c r="I812">
        <v>17.937999999999999</v>
      </c>
      <c r="J812">
        <v>1072.2619999999999</v>
      </c>
      <c r="K812">
        <v>495</v>
      </c>
    </row>
    <row r="813" spans="1:11" x14ac:dyDescent="0.25">
      <c r="A813">
        <v>10092</v>
      </c>
      <c r="B813" t="s">
        <v>1424</v>
      </c>
      <c r="C813" t="s">
        <v>1322</v>
      </c>
      <c r="D813" t="s">
        <v>404</v>
      </c>
      <c r="E813" t="s">
        <v>620</v>
      </c>
      <c r="F813">
        <v>69</v>
      </c>
      <c r="G813">
        <v>1957</v>
      </c>
      <c r="H813">
        <v>941</v>
      </c>
      <c r="I813">
        <v>0</v>
      </c>
      <c r="J813">
        <v>0</v>
      </c>
      <c r="K813">
        <v>0</v>
      </c>
    </row>
    <row r="814" spans="1:11" x14ac:dyDescent="0.25">
      <c r="A814">
        <v>11051</v>
      </c>
      <c r="B814" t="s">
        <v>1425</v>
      </c>
      <c r="C814" t="s">
        <v>648</v>
      </c>
      <c r="E814" t="s">
        <v>437</v>
      </c>
      <c r="F814">
        <v>22</v>
      </c>
      <c r="G814">
        <v>1970</v>
      </c>
      <c r="H814">
        <v>942</v>
      </c>
      <c r="I814">
        <v>0</v>
      </c>
      <c r="J814">
        <v>0</v>
      </c>
      <c r="K814">
        <v>0</v>
      </c>
    </row>
    <row r="815" spans="1:11" x14ac:dyDescent="0.25">
      <c r="A815">
        <v>96024</v>
      </c>
      <c r="B815" t="s">
        <v>1426</v>
      </c>
      <c r="C815" t="s">
        <v>618</v>
      </c>
      <c r="E815" t="s">
        <v>537</v>
      </c>
      <c r="F815">
        <v>10</v>
      </c>
      <c r="G815">
        <v>1963</v>
      </c>
      <c r="H815">
        <v>506</v>
      </c>
      <c r="I815">
        <v>2.125</v>
      </c>
      <c r="J815">
        <v>55.04</v>
      </c>
      <c r="K815">
        <v>0</v>
      </c>
    </row>
    <row r="816" spans="1:11" x14ac:dyDescent="0.25">
      <c r="A816">
        <v>96152</v>
      </c>
      <c r="B816" t="s">
        <v>1426</v>
      </c>
      <c r="C816" t="s">
        <v>600</v>
      </c>
      <c r="E816" t="s">
        <v>537</v>
      </c>
      <c r="F816">
        <v>10</v>
      </c>
      <c r="G816">
        <v>1987</v>
      </c>
      <c r="H816">
        <v>264</v>
      </c>
      <c r="I816">
        <v>8.8439999999999994</v>
      </c>
      <c r="J816">
        <v>366.31</v>
      </c>
      <c r="K816">
        <v>122</v>
      </c>
    </row>
    <row r="817" spans="1:11" x14ac:dyDescent="0.25">
      <c r="A817">
        <v>27011</v>
      </c>
      <c r="B817" t="s">
        <v>1427</v>
      </c>
      <c r="C817" t="s">
        <v>898</v>
      </c>
      <c r="D817" t="s">
        <v>404</v>
      </c>
      <c r="E817" t="s">
        <v>610</v>
      </c>
      <c r="F817">
        <v>59</v>
      </c>
      <c r="G817">
        <v>1991</v>
      </c>
      <c r="H817">
        <v>943</v>
      </c>
      <c r="I817">
        <v>0</v>
      </c>
      <c r="J817">
        <v>0</v>
      </c>
      <c r="K817">
        <v>0</v>
      </c>
    </row>
    <row r="818" spans="1:11" x14ac:dyDescent="0.25">
      <c r="A818">
        <v>96025</v>
      </c>
      <c r="B818" t="s">
        <v>1427</v>
      </c>
      <c r="C818" t="s">
        <v>760</v>
      </c>
      <c r="D818" t="s">
        <v>404</v>
      </c>
      <c r="E818" t="s">
        <v>537</v>
      </c>
      <c r="F818">
        <v>10</v>
      </c>
      <c r="G818">
        <v>1965</v>
      </c>
      <c r="H818">
        <v>494</v>
      </c>
      <c r="I818">
        <v>4</v>
      </c>
      <c r="J818">
        <v>61.604999999999997</v>
      </c>
      <c r="K818">
        <v>0</v>
      </c>
    </row>
    <row r="819" spans="1:11" x14ac:dyDescent="0.25">
      <c r="A819">
        <v>18098</v>
      </c>
      <c r="B819" t="s">
        <v>1428</v>
      </c>
      <c r="C819" t="s">
        <v>619</v>
      </c>
      <c r="E819" t="s">
        <v>634</v>
      </c>
      <c r="F819">
        <v>2</v>
      </c>
      <c r="G819">
        <v>1978</v>
      </c>
      <c r="H819">
        <v>440</v>
      </c>
      <c r="I819">
        <v>1.25</v>
      </c>
      <c r="J819">
        <v>97.44</v>
      </c>
      <c r="K819">
        <v>47</v>
      </c>
    </row>
    <row r="820" spans="1:11" x14ac:dyDescent="0.25">
      <c r="A820">
        <v>16132</v>
      </c>
      <c r="B820" t="s">
        <v>1429</v>
      </c>
      <c r="C820" t="s">
        <v>918</v>
      </c>
      <c r="D820" t="s">
        <v>716</v>
      </c>
      <c r="E820" t="s">
        <v>634</v>
      </c>
      <c r="F820">
        <v>2</v>
      </c>
      <c r="G820">
        <v>2008</v>
      </c>
      <c r="H820">
        <v>944</v>
      </c>
      <c r="I820">
        <v>0</v>
      </c>
      <c r="J820">
        <v>0</v>
      </c>
      <c r="K820">
        <v>0</v>
      </c>
    </row>
    <row r="821" spans="1:11" x14ac:dyDescent="0.25">
      <c r="A821">
        <v>16133</v>
      </c>
      <c r="B821" t="s">
        <v>1429</v>
      </c>
      <c r="C821" t="s">
        <v>1430</v>
      </c>
      <c r="D821" t="s">
        <v>716</v>
      </c>
      <c r="E821" t="s">
        <v>634</v>
      </c>
      <c r="F821">
        <v>2</v>
      </c>
      <c r="G821">
        <v>2005</v>
      </c>
      <c r="H821">
        <v>362</v>
      </c>
      <c r="I821">
        <v>3</v>
      </c>
      <c r="J821">
        <v>153.31100000000001</v>
      </c>
      <c r="K821">
        <v>47</v>
      </c>
    </row>
    <row r="822" spans="1:11" x14ac:dyDescent="0.25">
      <c r="A822">
        <v>28047</v>
      </c>
      <c r="B822" t="s">
        <v>1431</v>
      </c>
      <c r="C822" t="s">
        <v>1432</v>
      </c>
      <c r="E822" t="s">
        <v>745</v>
      </c>
      <c r="F822">
        <v>54</v>
      </c>
      <c r="G822">
        <v>1962</v>
      </c>
      <c r="H822">
        <v>355</v>
      </c>
      <c r="I822">
        <v>2.11</v>
      </c>
      <c r="J822">
        <v>155.07400000000001</v>
      </c>
      <c r="K822">
        <v>73</v>
      </c>
    </row>
    <row r="823" spans="1:11" x14ac:dyDescent="0.25">
      <c r="A823">
        <v>29023</v>
      </c>
      <c r="B823" t="s">
        <v>1433</v>
      </c>
      <c r="C823" t="s">
        <v>599</v>
      </c>
      <c r="E823" t="s">
        <v>855</v>
      </c>
      <c r="F823">
        <v>56</v>
      </c>
      <c r="G823">
        <v>1947</v>
      </c>
      <c r="H823">
        <v>945</v>
      </c>
      <c r="I823">
        <v>0</v>
      </c>
      <c r="J823">
        <v>0</v>
      </c>
      <c r="K823">
        <v>0</v>
      </c>
    </row>
    <row r="824" spans="1:11" x14ac:dyDescent="0.25">
      <c r="A824">
        <v>11013</v>
      </c>
      <c r="B824" t="s">
        <v>1434</v>
      </c>
      <c r="C824" t="s">
        <v>636</v>
      </c>
      <c r="D824" t="s">
        <v>404</v>
      </c>
      <c r="E824" t="s">
        <v>855</v>
      </c>
      <c r="F824">
        <v>56</v>
      </c>
      <c r="G824">
        <v>1948</v>
      </c>
      <c r="H824">
        <v>403</v>
      </c>
      <c r="I824">
        <v>5.7190000000000003</v>
      </c>
      <c r="J824">
        <v>122.925</v>
      </c>
      <c r="K824">
        <v>0</v>
      </c>
    </row>
    <row r="825" spans="1:11" x14ac:dyDescent="0.25">
      <c r="A825">
        <v>12064</v>
      </c>
      <c r="B825" t="s">
        <v>1435</v>
      </c>
      <c r="C825" t="s">
        <v>648</v>
      </c>
      <c r="E825" t="s">
        <v>803</v>
      </c>
      <c r="F825">
        <v>74</v>
      </c>
      <c r="G825">
        <v>1981</v>
      </c>
      <c r="H825">
        <v>479</v>
      </c>
      <c r="I825">
        <v>2.4380000000000002</v>
      </c>
      <c r="J825">
        <v>67.03</v>
      </c>
      <c r="K825">
        <v>0</v>
      </c>
    </row>
    <row r="826" spans="1:11" x14ac:dyDescent="0.25">
      <c r="A826">
        <v>22990</v>
      </c>
      <c r="B826" t="s">
        <v>1435</v>
      </c>
      <c r="C826" t="s">
        <v>754</v>
      </c>
      <c r="E826" t="s">
        <v>598</v>
      </c>
      <c r="F826">
        <v>29</v>
      </c>
      <c r="G826">
        <v>1967</v>
      </c>
      <c r="H826">
        <v>581</v>
      </c>
      <c r="I826">
        <v>0.84399999999999997</v>
      </c>
      <c r="J826">
        <v>22.154</v>
      </c>
      <c r="K826">
        <v>0</v>
      </c>
    </row>
    <row r="827" spans="1:11" x14ac:dyDescent="0.25">
      <c r="A827">
        <v>28055</v>
      </c>
      <c r="B827" t="s">
        <v>1436</v>
      </c>
      <c r="C827" t="s">
        <v>1070</v>
      </c>
      <c r="D827" t="s">
        <v>404</v>
      </c>
      <c r="E827" t="s">
        <v>855</v>
      </c>
      <c r="F827">
        <v>56</v>
      </c>
      <c r="G827">
        <v>1970</v>
      </c>
      <c r="H827">
        <v>40</v>
      </c>
      <c r="I827">
        <v>31.937999999999999</v>
      </c>
      <c r="J827">
        <v>1812.4590000000001</v>
      </c>
      <c r="K827">
        <v>833</v>
      </c>
    </row>
    <row r="828" spans="1:11" x14ac:dyDescent="0.25">
      <c r="A828">
        <v>10093</v>
      </c>
      <c r="B828" t="s">
        <v>1437</v>
      </c>
      <c r="C828" t="s">
        <v>812</v>
      </c>
      <c r="E828" t="s">
        <v>620</v>
      </c>
      <c r="F828">
        <v>69</v>
      </c>
      <c r="G828">
        <v>1947</v>
      </c>
      <c r="H828">
        <v>533</v>
      </c>
      <c r="I828">
        <v>2.4380000000000002</v>
      </c>
      <c r="J828">
        <v>42.466999999999999</v>
      </c>
      <c r="K828">
        <v>0</v>
      </c>
    </row>
    <row r="829" spans="1:11" x14ac:dyDescent="0.25">
      <c r="A829">
        <v>21034</v>
      </c>
      <c r="B829" t="s">
        <v>1767</v>
      </c>
      <c r="C829" t="s">
        <v>1265</v>
      </c>
      <c r="D829" t="s">
        <v>404</v>
      </c>
      <c r="E829" t="s">
        <v>728</v>
      </c>
      <c r="F829">
        <v>87</v>
      </c>
      <c r="G829">
        <v>1944</v>
      </c>
      <c r="H829">
        <v>445</v>
      </c>
      <c r="I829">
        <v>0.95299999999999996</v>
      </c>
      <c r="J829">
        <v>93.869</v>
      </c>
      <c r="K829">
        <v>55</v>
      </c>
    </row>
    <row r="830" spans="1:11" x14ac:dyDescent="0.25">
      <c r="A830">
        <v>96042</v>
      </c>
      <c r="B830" t="s">
        <v>1438</v>
      </c>
      <c r="C830" t="s">
        <v>691</v>
      </c>
      <c r="D830" t="s">
        <v>404</v>
      </c>
      <c r="E830" t="s">
        <v>532</v>
      </c>
      <c r="F830">
        <v>1</v>
      </c>
      <c r="G830">
        <v>1963</v>
      </c>
      <c r="H830">
        <v>393</v>
      </c>
      <c r="I830">
        <v>2.6720000000000002</v>
      </c>
      <c r="J830">
        <v>130.89699999999999</v>
      </c>
      <c r="K830">
        <v>25</v>
      </c>
    </row>
    <row r="831" spans="1:11" x14ac:dyDescent="0.25">
      <c r="A831">
        <v>20500</v>
      </c>
      <c r="B831" t="s">
        <v>1438</v>
      </c>
      <c r="C831" t="s">
        <v>931</v>
      </c>
      <c r="D831" t="s">
        <v>404</v>
      </c>
      <c r="E831" t="s">
        <v>532</v>
      </c>
      <c r="F831">
        <v>1</v>
      </c>
      <c r="G831">
        <v>1971</v>
      </c>
      <c r="H831">
        <v>946</v>
      </c>
      <c r="I831">
        <v>0</v>
      </c>
      <c r="J831">
        <v>0</v>
      </c>
      <c r="K831">
        <v>0</v>
      </c>
    </row>
    <row r="832" spans="1:11" x14ac:dyDescent="0.25">
      <c r="A832">
        <v>20559</v>
      </c>
      <c r="B832" t="s">
        <v>1439</v>
      </c>
      <c r="C832" t="s">
        <v>1440</v>
      </c>
      <c r="D832" t="s">
        <v>399</v>
      </c>
      <c r="E832" t="s">
        <v>617</v>
      </c>
      <c r="F832">
        <v>94</v>
      </c>
      <c r="G832">
        <v>2004</v>
      </c>
      <c r="H832">
        <v>947</v>
      </c>
      <c r="I832">
        <v>0</v>
      </c>
      <c r="J832">
        <v>0</v>
      </c>
      <c r="K832">
        <v>0</v>
      </c>
    </row>
    <row r="833" spans="1:11" x14ac:dyDescent="0.25">
      <c r="A833">
        <v>18110</v>
      </c>
      <c r="B833" t="s">
        <v>1441</v>
      </c>
      <c r="C833" t="s">
        <v>596</v>
      </c>
      <c r="E833" t="s">
        <v>1247</v>
      </c>
      <c r="F833">
        <v>31</v>
      </c>
      <c r="G833">
        <v>1979</v>
      </c>
      <c r="H833">
        <v>948</v>
      </c>
      <c r="I833">
        <v>0</v>
      </c>
      <c r="J833">
        <v>0</v>
      </c>
      <c r="K833">
        <v>0</v>
      </c>
    </row>
    <row r="834" spans="1:11" x14ac:dyDescent="0.25">
      <c r="A834">
        <v>21756</v>
      </c>
      <c r="B834" t="s">
        <v>1442</v>
      </c>
      <c r="C834" t="s">
        <v>819</v>
      </c>
      <c r="D834" t="s">
        <v>404</v>
      </c>
      <c r="E834" t="s">
        <v>1247</v>
      </c>
      <c r="F834">
        <v>31</v>
      </c>
      <c r="G834">
        <v>1985</v>
      </c>
      <c r="H834">
        <v>85</v>
      </c>
      <c r="I834">
        <v>25.86</v>
      </c>
      <c r="J834">
        <v>1318.75</v>
      </c>
      <c r="K834">
        <v>382</v>
      </c>
    </row>
    <row r="835" spans="1:11" x14ac:dyDescent="0.25">
      <c r="A835">
        <v>99596</v>
      </c>
      <c r="B835" t="s">
        <v>1443</v>
      </c>
      <c r="C835" t="s">
        <v>596</v>
      </c>
      <c r="E835" t="s">
        <v>31</v>
      </c>
      <c r="F835">
        <v>19</v>
      </c>
      <c r="G835">
        <v>1952</v>
      </c>
      <c r="H835">
        <v>949</v>
      </c>
      <c r="I835">
        <v>0</v>
      </c>
      <c r="J835">
        <v>0</v>
      </c>
      <c r="K835">
        <v>0</v>
      </c>
    </row>
    <row r="836" spans="1:11" x14ac:dyDescent="0.25">
      <c r="A836">
        <v>17045</v>
      </c>
      <c r="B836" t="s">
        <v>1444</v>
      </c>
      <c r="C836" t="s">
        <v>1445</v>
      </c>
      <c r="D836" t="s">
        <v>716</v>
      </c>
      <c r="E836" t="s">
        <v>597</v>
      </c>
      <c r="F836">
        <v>51</v>
      </c>
      <c r="G836">
        <v>2007</v>
      </c>
      <c r="H836">
        <v>950</v>
      </c>
      <c r="I836">
        <v>0</v>
      </c>
      <c r="J836">
        <v>0</v>
      </c>
      <c r="K836">
        <v>0</v>
      </c>
    </row>
    <row r="837" spans="1:11" x14ac:dyDescent="0.25">
      <c r="A837">
        <v>28004</v>
      </c>
      <c r="B837" t="s">
        <v>1446</v>
      </c>
      <c r="C837" t="s">
        <v>618</v>
      </c>
      <c r="E837" t="s">
        <v>855</v>
      </c>
      <c r="F837">
        <v>56</v>
      </c>
      <c r="G837">
        <v>1978</v>
      </c>
      <c r="H837">
        <v>46</v>
      </c>
      <c r="I837">
        <v>28.25</v>
      </c>
      <c r="J837">
        <v>1784.9780000000001</v>
      </c>
      <c r="K837">
        <v>967</v>
      </c>
    </row>
    <row r="838" spans="1:11" x14ac:dyDescent="0.25">
      <c r="A838">
        <v>16027</v>
      </c>
      <c r="B838" t="s">
        <v>1447</v>
      </c>
      <c r="C838" t="s">
        <v>639</v>
      </c>
      <c r="D838" t="s">
        <v>404</v>
      </c>
      <c r="E838" t="s">
        <v>598</v>
      </c>
      <c r="F838">
        <v>29</v>
      </c>
      <c r="G838">
        <v>1972</v>
      </c>
      <c r="H838">
        <v>482</v>
      </c>
      <c r="I838">
        <v>3.5939999999999999</v>
      </c>
      <c r="J838">
        <v>66.515000000000001</v>
      </c>
      <c r="K838">
        <v>0</v>
      </c>
    </row>
    <row r="839" spans="1:11" x14ac:dyDescent="0.25">
      <c r="A839">
        <v>12017</v>
      </c>
      <c r="B839" t="s">
        <v>1447</v>
      </c>
      <c r="C839" t="s">
        <v>849</v>
      </c>
      <c r="D839" t="s">
        <v>404</v>
      </c>
      <c r="E839" t="s">
        <v>597</v>
      </c>
      <c r="F839">
        <v>51</v>
      </c>
      <c r="G839">
        <v>1968</v>
      </c>
      <c r="H839">
        <v>75</v>
      </c>
      <c r="I839">
        <v>24.655999999999999</v>
      </c>
      <c r="J839">
        <v>1411.6569999999999</v>
      </c>
      <c r="K839">
        <v>519</v>
      </c>
    </row>
    <row r="840" spans="1:11" x14ac:dyDescent="0.25">
      <c r="A840">
        <v>10135</v>
      </c>
      <c r="B840" t="s">
        <v>1448</v>
      </c>
      <c r="C840" t="s">
        <v>618</v>
      </c>
      <c r="E840" t="s">
        <v>532</v>
      </c>
      <c r="F840">
        <v>1</v>
      </c>
      <c r="G840">
        <v>1945</v>
      </c>
      <c r="H840">
        <v>492</v>
      </c>
      <c r="I840">
        <v>1.109</v>
      </c>
      <c r="J840">
        <v>63.128</v>
      </c>
      <c r="K840">
        <v>25</v>
      </c>
    </row>
    <row r="841" spans="1:11" x14ac:dyDescent="0.25">
      <c r="A841">
        <v>21022</v>
      </c>
      <c r="B841" t="s">
        <v>1768</v>
      </c>
      <c r="C841" t="s">
        <v>781</v>
      </c>
      <c r="D841" t="s">
        <v>404</v>
      </c>
      <c r="E841" t="s">
        <v>574</v>
      </c>
      <c r="F841">
        <v>86</v>
      </c>
      <c r="G841">
        <v>1988</v>
      </c>
      <c r="H841">
        <v>305</v>
      </c>
      <c r="I841">
        <v>3.1720000000000002</v>
      </c>
      <c r="J841">
        <v>250.93700000000001</v>
      </c>
      <c r="K841">
        <v>128</v>
      </c>
    </row>
    <row r="842" spans="1:11" x14ac:dyDescent="0.25">
      <c r="A842">
        <v>16114</v>
      </c>
      <c r="B842" t="s">
        <v>1449</v>
      </c>
      <c r="C842" t="s">
        <v>599</v>
      </c>
      <c r="E842" t="s">
        <v>653</v>
      </c>
      <c r="F842">
        <v>21</v>
      </c>
      <c r="G842">
        <v>1954</v>
      </c>
      <c r="H842">
        <v>951</v>
      </c>
      <c r="I842">
        <v>0</v>
      </c>
      <c r="J842">
        <v>0</v>
      </c>
      <c r="K842">
        <v>0</v>
      </c>
    </row>
    <row r="843" spans="1:11" x14ac:dyDescent="0.25">
      <c r="A843">
        <v>28010</v>
      </c>
      <c r="B843" t="s">
        <v>1450</v>
      </c>
      <c r="C843" t="s">
        <v>618</v>
      </c>
      <c r="E843" t="s">
        <v>532</v>
      </c>
      <c r="F843">
        <v>1</v>
      </c>
      <c r="G843">
        <v>1969</v>
      </c>
      <c r="H843">
        <v>288</v>
      </c>
      <c r="I843">
        <v>3.75</v>
      </c>
      <c r="J843">
        <v>284.64400000000001</v>
      </c>
      <c r="K843">
        <v>167</v>
      </c>
    </row>
    <row r="844" spans="1:11" x14ac:dyDescent="0.25">
      <c r="A844">
        <v>20616</v>
      </c>
      <c r="B844" t="s">
        <v>1769</v>
      </c>
      <c r="C844" t="s">
        <v>754</v>
      </c>
      <c r="E844" t="s">
        <v>895</v>
      </c>
      <c r="F844">
        <v>93</v>
      </c>
      <c r="G844">
        <v>1990</v>
      </c>
      <c r="H844">
        <v>410</v>
      </c>
      <c r="I844">
        <v>0.5</v>
      </c>
      <c r="J844">
        <v>119.714</v>
      </c>
      <c r="K844">
        <v>99</v>
      </c>
    </row>
    <row r="845" spans="1:11" x14ac:dyDescent="0.25">
      <c r="A845">
        <v>21075</v>
      </c>
      <c r="B845" t="s">
        <v>1770</v>
      </c>
      <c r="C845" t="s">
        <v>1771</v>
      </c>
      <c r="D845" t="s">
        <v>399</v>
      </c>
      <c r="E845" t="s">
        <v>574</v>
      </c>
      <c r="F845">
        <v>86</v>
      </c>
      <c r="G845">
        <v>2004</v>
      </c>
      <c r="H845">
        <v>255</v>
      </c>
      <c r="I845">
        <v>7.282</v>
      </c>
      <c r="J845">
        <v>385.81299999999999</v>
      </c>
      <c r="K845">
        <v>108</v>
      </c>
    </row>
    <row r="846" spans="1:11" x14ac:dyDescent="0.25">
      <c r="A846">
        <v>20518</v>
      </c>
      <c r="B846" t="s">
        <v>1451</v>
      </c>
      <c r="C846" t="s">
        <v>800</v>
      </c>
      <c r="E846" t="s">
        <v>583</v>
      </c>
      <c r="F846">
        <v>70</v>
      </c>
      <c r="G846">
        <v>1937</v>
      </c>
      <c r="H846">
        <v>952</v>
      </c>
      <c r="I846">
        <v>0</v>
      </c>
      <c r="J846">
        <v>0</v>
      </c>
      <c r="K846">
        <v>0</v>
      </c>
    </row>
    <row r="847" spans="1:11" x14ac:dyDescent="0.25">
      <c r="A847">
        <v>99551</v>
      </c>
      <c r="B847" t="s">
        <v>1452</v>
      </c>
      <c r="C847" t="s">
        <v>582</v>
      </c>
      <c r="E847" t="s">
        <v>526</v>
      </c>
      <c r="F847">
        <v>20</v>
      </c>
      <c r="G847">
        <v>1954</v>
      </c>
      <c r="H847">
        <v>953</v>
      </c>
      <c r="I847">
        <v>0</v>
      </c>
      <c r="J847">
        <v>0</v>
      </c>
      <c r="K847">
        <v>0</v>
      </c>
    </row>
    <row r="848" spans="1:11" x14ac:dyDescent="0.25">
      <c r="A848">
        <v>28002</v>
      </c>
      <c r="B848" t="s">
        <v>1453</v>
      </c>
      <c r="C848" t="s">
        <v>582</v>
      </c>
      <c r="E848" t="s">
        <v>526</v>
      </c>
      <c r="F848">
        <v>20</v>
      </c>
      <c r="G848">
        <v>1996</v>
      </c>
      <c r="H848">
        <v>521</v>
      </c>
      <c r="I848">
        <v>1.375</v>
      </c>
      <c r="J848">
        <v>46.284999999999997</v>
      </c>
      <c r="K848">
        <v>0</v>
      </c>
    </row>
    <row r="849" spans="1:11" x14ac:dyDescent="0.25">
      <c r="A849">
        <v>19054</v>
      </c>
      <c r="B849" t="s">
        <v>1454</v>
      </c>
      <c r="C849" t="s">
        <v>615</v>
      </c>
      <c r="D849" t="s">
        <v>404</v>
      </c>
      <c r="E849" t="s">
        <v>526</v>
      </c>
      <c r="F849">
        <v>20</v>
      </c>
      <c r="G849">
        <v>1991</v>
      </c>
      <c r="H849">
        <v>480</v>
      </c>
      <c r="I849">
        <v>1.875</v>
      </c>
      <c r="J849">
        <v>66.864999999999995</v>
      </c>
      <c r="K849">
        <v>0</v>
      </c>
    </row>
    <row r="850" spans="1:11" x14ac:dyDescent="0.25">
      <c r="A850">
        <v>29054</v>
      </c>
      <c r="B850" t="s">
        <v>1455</v>
      </c>
      <c r="C850" t="s">
        <v>619</v>
      </c>
      <c r="E850" t="s">
        <v>520</v>
      </c>
      <c r="F850">
        <v>64</v>
      </c>
      <c r="G850">
        <v>1971</v>
      </c>
      <c r="H850">
        <v>954</v>
      </c>
      <c r="I850">
        <v>0</v>
      </c>
      <c r="J850">
        <v>0</v>
      </c>
      <c r="K850">
        <v>0</v>
      </c>
    </row>
    <row r="851" spans="1:11" x14ac:dyDescent="0.25">
      <c r="A851">
        <v>15001</v>
      </c>
      <c r="B851" t="s">
        <v>1456</v>
      </c>
      <c r="C851" t="s">
        <v>582</v>
      </c>
      <c r="E851" t="s">
        <v>443</v>
      </c>
      <c r="F851">
        <v>30</v>
      </c>
      <c r="G851">
        <v>1961</v>
      </c>
      <c r="H851">
        <v>71</v>
      </c>
      <c r="I851">
        <v>24.689</v>
      </c>
      <c r="J851">
        <v>1427.7650000000001</v>
      </c>
      <c r="K851">
        <v>680</v>
      </c>
    </row>
    <row r="852" spans="1:11" x14ac:dyDescent="0.25">
      <c r="A852">
        <v>98304</v>
      </c>
      <c r="B852" t="s">
        <v>1457</v>
      </c>
      <c r="C852" t="s">
        <v>1458</v>
      </c>
      <c r="D852" t="s">
        <v>404</v>
      </c>
      <c r="E852" t="s">
        <v>634</v>
      </c>
      <c r="F852">
        <v>2</v>
      </c>
      <c r="G852">
        <v>1960</v>
      </c>
      <c r="H852">
        <v>192</v>
      </c>
      <c r="I852">
        <v>7.407</v>
      </c>
      <c r="J852">
        <v>636.798</v>
      </c>
      <c r="K852">
        <v>398</v>
      </c>
    </row>
    <row r="853" spans="1:11" x14ac:dyDescent="0.25">
      <c r="A853">
        <v>20589</v>
      </c>
      <c r="B853" t="s">
        <v>1459</v>
      </c>
      <c r="C853" t="s">
        <v>629</v>
      </c>
      <c r="D853" t="s">
        <v>399</v>
      </c>
      <c r="E853" t="s">
        <v>641</v>
      </c>
      <c r="F853">
        <v>95</v>
      </c>
      <c r="G853">
        <v>2009</v>
      </c>
      <c r="H853">
        <v>955</v>
      </c>
      <c r="I853">
        <v>0</v>
      </c>
      <c r="J853">
        <v>0</v>
      </c>
      <c r="K853">
        <v>0</v>
      </c>
    </row>
    <row r="854" spans="1:11" x14ac:dyDescent="0.25">
      <c r="A854">
        <v>14005</v>
      </c>
      <c r="B854" t="s">
        <v>1460</v>
      </c>
      <c r="C854" t="s">
        <v>580</v>
      </c>
      <c r="E854" t="s">
        <v>829</v>
      </c>
      <c r="F854">
        <v>68</v>
      </c>
      <c r="G854">
        <v>1988</v>
      </c>
      <c r="H854">
        <v>607</v>
      </c>
      <c r="I854">
        <v>0.46899999999999997</v>
      </c>
      <c r="J854">
        <v>12.991</v>
      </c>
      <c r="K854">
        <v>0</v>
      </c>
    </row>
    <row r="855" spans="1:11" x14ac:dyDescent="0.25">
      <c r="A855">
        <v>13063</v>
      </c>
      <c r="B855" t="s">
        <v>1461</v>
      </c>
      <c r="C855" t="s">
        <v>636</v>
      </c>
      <c r="D855" t="s">
        <v>404</v>
      </c>
      <c r="E855" t="s">
        <v>532</v>
      </c>
      <c r="F855">
        <v>1</v>
      </c>
      <c r="G855">
        <v>1953</v>
      </c>
      <c r="H855">
        <v>380</v>
      </c>
      <c r="I855">
        <v>1.375</v>
      </c>
      <c r="J855">
        <v>139.221</v>
      </c>
      <c r="K855">
        <v>89</v>
      </c>
    </row>
    <row r="856" spans="1:11" x14ac:dyDescent="0.25">
      <c r="A856">
        <v>26034</v>
      </c>
      <c r="B856" t="s">
        <v>1462</v>
      </c>
      <c r="C856" t="s">
        <v>826</v>
      </c>
      <c r="E856" t="s">
        <v>523</v>
      </c>
      <c r="F856">
        <v>63</v>
      </c>
      <c r="G856">
        <v>1954</v>
      </c>
      <c r="H856">
        <v>160</v>
      </c>
      <c r="I856">
        <v>19.094000000000001</v>
      </c>
      <c r="J856">
        <v>789.21199999999999</v>
      </c>
      <c r="K856">
        <v>237</v>
      </c>
    </row>
    <row r="857" spans="1:11" x14ac:dyDescent="0.25">
      <c r="A857">
        <v>21754</v>
      </c>
      <c r="B857" t="s">
        <v>1463</v>
      </c>
      <c r="C857" t="s">
        <v>648</v>
      </c>
      <c r="E857" t="s">
        <v>675</v>
      </c>
      <c r="F857">
        <v>55</v>
      </c>
      <c r="G857">
        <v>1976</v>
      </c>
      <c r="H857">
        <v>136</v>
      </c>
      <c r="I857">
        <v>17.751000000000001</v>
      </c>
      <c r="J857">
        <v>917.34699999999998</v>
      </c>
      <c r="K857">
        <v>368</v>
      </c>
    </row>
    <row r="858" spans="1:11" x14ac:dyDescent="0.25">
      <c r="A858">
        <v>21755</v>
      </c>
      <c r="B858" t="s">
        <v>1463</v>
      </c>
      <c r="C858" t="s">
        <v>587</v>
      </c>
      <c r="E858" t="s">
        <v>1247</v>
      </c>
      <c r="F858">
        <v>31</v>
      </c>
      <c r="G858">
        <v>1981</v>
      </c>
      <c r="H858">
        <v>10</v>
      </c>
      <c r="I858">
        <v>43.75</v>
      </c>
      <c r="J858">
        <v>2956.6309999999999</v>
      </c>
      <c r="K858">
        <v>1266</v>
      </c>
    </row>
    <row r="859" spans="1:11" x14ac:dyDescent="0.25">
      <c r="A859">
        <v>21837</v>
      </c>
      <c r="B859" t="s">
        <v>1464</v>
      </c>
      <c r="C859" t="s">
        <v>592</v>
      </c>
      <c r="D859" t="s">
        <v>404</v>
      </c>
      <c r="E859" t="s">
        <v>1247</v>
      </c>
      <c r="F859">
        <v>31</v>
      </c>
      <c r="G859">
        <v>1982</v>
      </c>
      <c r="H859">
        <v>162</v>
      </c>
      <c r="I859">
        <v>9.5</v>
      </c>
      <c r="J859">
        <v>773.87900000000002</v>
      </c>
      <c r="K859">
        <v>386</v>
      </c>
    </row>
    <row r="860" spans="1:11" x14ac:dyDescent="0.25">
      <c r="A860">
        <v>19034</v>
      </c>
      <c r="B860" t="s">
        <v>1465</v>
      </c>
      <c r="C860" t="s">
        <v>1466</v>
      </c>
      <c r="D860" t="s">
        <v>399</v>
      </c>
      <c r="E860" t="s">
        <v>529</v>
      </c>
      <c r="F860">
        <v>88</v>
      </c>
      <c r="G860">
        <v>2009</v>
      </c>
      <c r="H860">
        <v>232</v>
      </c>
      <c r="I860">
        <v>11.868</v>
      </c>
      <c r="J860">
        <v>466.16699999999997</v>
      </c>
      <c r="K860">
        <v>126</v>
      </c>
    </row>
    <row r="861" spans="1:11" x14ac:dyDescent="0.25">
      <c r="A861">
        <v>18065</v>
      </c>
      <c r="B861" t="s">
        <v>1465</v>
      </c>
      <c r="C861" t="s">
        <v>692</v>
      </c>
      <c r="E861" t="s">
        <v>529</v>
      </c>
      <c r="F861">
        <v>88</v>
      </c>
      <c r="G861">
        <v>1971</v>
      </c>
      <c r="H861">
        <v>181</v>
      </c>
      <c r="I861">
        <v>13.462</v>
      </c>
      <c r="J861">
        <v>674.85299999999995</v>
      </c>
      <c r="K861">
        <v>255</v>
      </c>
    </row>
    <row r="862" spans="1:11" x14ac:dyDescent="0.25">
      <c r="A862">
        <v>18124</v>
      </c>
      <c r="B862" t="s">
        <v>1467</v>
      </c>
      <c r="C862" t="s">
        <v>1468</v>
      </c>
      <c r="D862" t="s">
        <v>716</v>
      </c>
      <c r="E862" t="s">
        <v>529</v>
      </c>
      <c r="F862">
        <v>88</v>
      </c>
      <c r="G862">
        <v>2007</v>
      </c>
      <c r="H862">
        <v>88</v>
      </c>
      <c r="I862">
        <v>33.5</v>
      </c>
      <c r="J862">
        <v>1303.597</v>
      </c>
      <c r="K862">
        <v>332</v>
      </c>
    </row>
    <row r="863" spans="1:11" x14ac:dyDescent="0.25">
      <c r="A863">
        <v>96026</v>
      </c>
      <c r="B863" t="s">
        <v>1469</v>
      </c>
      <c r="C863" t="s">
        <v>582</v>
      </c>
      <c r="E863" t="s">
        <v>537</v>
      </c>
      <c r="F863">
        <v>10</v>
      </c>
      <c r="G863">
        <v>1960</v>
      </c>
      <c r="H863">
        <v>956</v>
      </c>
      <c r="I863">
        <v>0</v>
      </c>
      <c r="J863">
        <v>0</v>
      </c>
      <c r="K863">
        <v>0</v>
      </c>
    </row>
    <row r="864" spans="1:11" x14ac:dyDescent="0.25">
      <c r="A864">
        <v>96027</v>
      </c>
      <c r="B864" t="s">
        <v>1470</v>
      </c>
      <c r="C864" t="s">
        <v>819</v>
      </c>
      <c r="D864" t="s">
        <v>404</v>
      </c>
      <c r="E864" t="s">
        <v>537</v>
      </c>
      <c r="F864">
        <v>10</v>
      </c>
      <c r="G864">
        <v>1961</v>
      </c>
      <c r="H864">
        <v>957</v>
      </c>
      <c r="I864">
        <v>0</v>
      </c>
      <c r="J864">
        <v>0</v>
      </c>
      <c r="K864">
        <v>0</v>
      </c>
    </row>
    <row r="865" spans="1:11" x14ac:dyDescent="0.25">
      <c r="A865">
        <v>10048</v>
      </c>
      <c r="B865" t="s">
        <v>1471</v>
      </c>
      <c r="C865" t="s">
        <v>778</v>
      </c>
      <c r="E865" t="s">
        <v>523</v>
      </c>
      <c r="F865">
        <v>63</v>
      </c>
      <c r="G865">
        <v>1996</v>
      </c>
      <c r="H865">
        <v>239</v>
      </c>
      <c r="I865">
        <v>11.500999999999999</v>
      </c>
      <c r="J865">
        <v>441.45100000000002</v>
      </c>
      <c r="K865">
        <v>114</v>
      </c>
    </row>
    <row r="866" spans="1:11" x14ac:dyDescent="0.25">
      <c r="A866">
        <v>16140</v>
      </c>
      <c r="B866" t="s">
        <v>1472</v>
      </c>
      <c r="C866" t="s">
        <v>1473</v>
      </c>
      <c r="E866" t="s">
        <v>532</v>
      </c>
      <c r="F866">
        <v>1</v>
      </c>
      <c r="G866">
        <v>1951</v>
      </c>
      <c r="H866">
        <v>501</v>
      </c>
      <c r="I866">
        <v>2</v>
      </c>
      <c r="J866">
        <v>55.43</v>
      </c>
      <c r="K866">
        <v>0</v>
      </c>
    </row>
    <row r="867" spans="1:11" x14ac:dyDescent="0.25">
      <c r="A867">
        <v>24320</v>
      </c>
      <c r="B867" t="s">
        <v>1474</v>
      </c>
      <c r="C867" t="s">
        <v>919</v>
      </c>
      <c r="D867" t="s">
        <v>404</v>
      </c>
      <c r="E867" t="s">
        <v>31</v>
      </c>
      <c r="F867">
        <v>19</v>
      </c>
      <c r="G867">
        <v>1963</v>
      </c>
      <c r="H867">
        <v>958</v>
      </c>
      <c r="I867">
        <v>0</v>
      </c>
      <c r="J867">
        <v>0</v>
      </c>
      <c r="K867">
        <v>0</v>
      </c>
    </row>
    <row r="868" spans="1:11" x14ac:dyDescent="0.25">
      <c r="A868">
        <v>19056</v>
      </c>
      <c r="B868" t="s">
        <v>1475</v>
      </c>
      <c r="C868" t="s">
        <v>886</v>
      </c>
      <c r="D868" t="s">
        <v>399</v>
      </c>
      <c r="E868" t="s">
        <v>902</v>
      </c>
      <c r="F868">
        <v>77</v>
      </c>
      <c r="G868">
        <v>2008</v>
      </c>
      <c r="H868">
        <v>959</v>
      </c>
      <c r="I868">
        <v>0</v>
      </c>
      <c r="J868">
        <v>0</v>
      </c>
      <c r="K868">
        <v>0</v>
      </c>
    </row>
    <row r="869" spans="1:11" x14ac:dyDescent="0.25">
      <c r="A869">
        <v>10159</v>
      </c>
      <c r="B869" t="s">
        <v>1476</v>
      </c>
      <c r="C869" t="s">
        <v>700</v>
      </c>
      <c r="E869" t="s">
        <v>902</v>
      </c>
      <c r="F869">
        <v>77</v>
      </c>
      <c r="G869">
        <v>1949</v>
      </c>
      <c r="H869">
        <v>195</v>
      </c>
      <c r="I869">
        <v>8.9700000000000006</v>
      </c>
      <c r="J869">
        <v>625.16399999999999</v>
      </c>
      <c r="K869">
        <v>270</v>
      </c>
    </row>
    <row r="870" spans="1:11" x14ac:dyDescent="0.25">
      <c r="A870">
        <v>10163</v>
      </c>
      <c r="B870" t="s">
        <v>1477</v>
      </c>
      <c r="C870" t="s">
        <v>639</v>
      </c>
      <c r="D870" t="s">
        <v>404</v>
      </c>
      <c r="E870" t="s">
        <v>902</v>
      </c>
      <c r="F870">
        <v>77</v>
      </c>
      <c r="G870">
        <v>1952</v>
      </c>
      <c r="H870">
        <v>41</v>
      </c>
      <c r="I870">
        <v>24.344999999999999</v>
      </c>
      <c r="J870">
        <v>1812.2860000000001</v>
      </c>
      <c r="K870">
        <v>884</v>
      </c>
    </row>
    <row r="871" spans="1:11" x14ac:dyDescent="0.25">
      <c r="A871">
        <v>29062</v>
      </c>
      <c r="B871" t="s">
        <v>1478</v>
      </c>
      <c r="C871" t="s">
        <v>1479</v>
      </c>
      <c r="E871" t="s">
        <v>526</v>
      </c>
      <c r="F871">
        <v>20</v>
      </c>
      <c r="G871">
        <v>1999</v>
      </c>
      <c r="H871">
        <v>7</v>
      </c>
      <c r="I871">
        <v>54.75</v>
      </c>
      <c r="J871">
        <v>3055.3629999999998</v>
      </c>
      <c r="K871">
        <v>1229</v>
      </c>
    </row>
    <row r="872" spans="1:11" x14ac:dyDescent="0.25">
      <c r="A872">
        <v>29061</v>
      </c>
      <c r="B872" t="s">
        <v>1478</v>
      </c>
      <c r="C872" t="s">
        <v>1480</v>
      </c>
      <c r="E872" t="s">
        <v>526</v>
      </c>
      <c r="F872">
        <v>20</v>
      </c>
      <c r="G872">
        <v>1970</v>
      </c>
      <c r="H872">
        <v>51</v>
      </c>
      <c r="I872">
        <v>28.282</v>
      </c>
      <c r="J872">
        <v>1702.1410000000001</v>
      </c>
      <c r="K872">
        <v>606</v>
      </c>
    </row>
    <row r="873" spans="1:11" x14ac:dyDescent="0.25">
      <c r="A873">
        <v>18132</v>
      </c>
      <c r="B873" t="s">
        <v>1481</v>
      </c>
      <c r="C873" t="s">
        <v>663</v>
      </c>
      <c r="E873" t="s">
        <v>529</v>
      </c>
      <c r="F873">
        <v>88</v>
      </c>
      <c r="G873">
        <v>1976</v>
      </c>
      <c r="H873">
        <v>223</v>
      </c>
      <c r="I873">
        <v>12.22</v>
      </c>
      <c r="J873">
        <v>517.23099999999999</v>
      </c>
      <c r="K873">
        <v>172</v>
      </c>
    </row>
    <row r="874" spans="1:11" x14ac:dyDescent="0.25">
      <c r="A874">
        <v>15070</v>
      </c>
      <c r="B874" t="s">
        <v>1482</v>
      </c>
      <c r="C874" t="s">
        <v>1772</v>
      </c>
      <c r="D874" t="s">
        <v>404</v>
      </c>
      <c r="E874" t="s">
        <v>446</v>
      </c>
      <c r="F874">
        <v>52</v>
      </c>
      <c r="G874">
        <v>1973</v>
      </c>
      <c r="H874">
        <v>89</v>
      </c>
      <c r="I874">
        <v>25.875</v>
      </c>
      <c r="J874">
        <v>1277.183</v>
      </c>
      <c r="K874">
        <v>332</v>
      </c>
    </row>
    <row r="875" spans="1:11" x14ac:dyDescent="0.25">
      <c r="A875">
        <v>15057</v>
      </c>
      <c r="B875" t="s">
        <v>1483</v>
      </c>
      <c r="C875" t="s">
        <v>911</v>
      </c>
      <c r="D875" t="s">
        <v>399</v>
      </c>
      <c r="E875" t="s">
        <v>532</v>
      </c>
      <c r="F875">
        <v>1</v>
      </c>
      <c r="G875">
        <v>2005</v>
      </c>
      <c r="H875">
        <v>42</v>
      </c>
      <c r="I875">
        <v>23.125</v>
      </c>
      <c r="J875">
        <v>1797.867</v>
      </c>
      <c r="K875">
        <v>992</v>
      </c>
    </row>
    <row r="876" spans="1:11" x14ac:dyDescent="0.25">
      <c r="A876">
        <v>18102</v>
      </c>
      <c r="B876" t="s">
        <v>1483</v>
      </c>
      <c r="C876" t="s">
        <v>648</v>
      </c>
      <c r="E876" t="s">
        <v>532</v>
      </c>
      <c r="F876">
        <v>1</v>
      </c>
      <c r="G876">
        <v>1947</v>
      </c>
      <c r="H876">
        <v>960</v>
      </c>
      <c r="I876">
        <v>0</v>
      </c>
      <c r="J876">
        <v>0</v>
      </c>
      <c r="K876">
        <v>0</v>
      </c>
    </row>
    <row r="877" spans="1:11" x14ac:dyDescent="0.25">
      <c r="A877">
        <v>17095</v>
      </c>
      <c r="B877" t="s">
        <v>1484</v>
      </c>
      <c r="C877" t="s">
        <v>639</v>
      </c>
      <c r="D877" t="s">
        <v>404</v>
      </c>
      <c r="E877" t="s">
        <v>532</v>
      </c>
      <c r="F877">
        <v>1</v>
      </c>
      <c r="G877">
        <v>1972</v>
      </c>
      <c r="H877">
        <v>548</v>
      </c>
      <c r="I877">
        <v>1.5629999999999999</v>
      </c>
      <c r="J877">
        <v>33.481000000000002</v>
      </c>
      <c r="K877">
        <v>0</v>
      </c>
    </row>
    <row r="878" spans="1:11" x14ac:dyDescent="0.25">
      <c r="A878">
        <v>96102</v>
      </c>
      <c r="B878" t="s">
        <v>1485</v>
      </c>
      <c r="C878" t="s">
        <v>619</v>
      </c>
      <c r="E878" t="s">
        <v>653</v>
      </c>
      <c r="F878">
        <v>21</v>
      </c>
      <c r="G878">
        <v>1980</v>
      </c>
      <c r="H878">
        <v>962</v>
      </c>
      <c r="I878">
        <v>0</v>
      </c>
      <c r="J878">
        <v>0</v>
      </c>
      <c r="K878">
        <v>0</v>
      </c>
    </row>
    <row r="879" spans="1:11" x14ac:dyDescent="0.25">
      <c r="A879">
        <v>96052</v>
      </c>
      <c r="B879" t="s">
        <v>1485</v>
      </c>
      <c r="C879" t="s">
        <v>663</v>
      </c>
      <c r="E879" t="s">
        <v>653</v>
      </c>
      <c r="F879">
        <v>21</v>
      </c>
      <c r="G879">
        <v>1948</v>
      </c>
      <c r="H879">
        <v>961</v>
      </c>
      <c r="I879">
        <v>0</v>
      </c>
      <c r="J879">
        <v>0</v>
      </c>
      <c r="K879">
        <v>0</v>
      </c>
    </row>
    <row r="880" spans="1:11" x14ac:dyDescent="0.25">
      <c r="A880">
        <v>10031</v>
      </c>
      <c r="B880" t="s">
        <v>1486</v>
      </c>
      <c r="C880" t="s">
        <v>582</v>
      </c>
      <c r="E880" t="s">
        <v>544</v>
      </c>
      <c r="F880">
        <v>67</v>
      </c>
      <c r="G880">
        <v>1959</v>
      </c>
      <c r="H880">
        <v>433</v>
      </c>
      <c r="I880">
        <v>1.375</v>
      </c>
      <c r="J880">
        <v>100.405</v>
      </c>
      <c r="K880">
        <v>51</v>
      </c>
    </row>
    <row r="881" spans="1:11" x14ac:dyDescent="0.25">
      <c r="A881">
        <v>10032</v>
      </c>
      <c r="B881" t="s">
        <v>1486</v>
      </c>
      <c r="C881" t="s">
        <v>582</v>
      </c>
      <c r="E881" t="s">
        <v>544</v>
      </c>
      <c r="F881">
        <v>67</v>
      </c>
      <c r="G881">
        <v>1953</v>
      </c>
      <c r="H881">
        <v>402</v>
      </c>
      <c r="I881">
        <v>1.625</v>
      </c>
      <c r="J881">
        <v>125.38800000000001</v>
      </c>
      <c r="K881">
        <v>67</v>
      </c>
    </row>
    <row r="882" spans="1:11" x14ac:dyDescent="0.25">
      <c r="A882">
        <v>10033</v>
      </c>
      <c r="B882" t="s">
        <v>1486</v>
      </c>
      <c r="C882" t="s">
        <v>573</v>
      </c>
      <c r="E882" t="s">
        <v>544</v>
      </c>
      <c r="F882">
        <v>67</v>
      </c>
      <c r="G882">
        <v>1963</v>
      </c>
      <c r="H882">
        <v>963</v>
      </c>
      <c r="I882">
        <v>0</v>
      </c>
      <c r="J882">
        <v>0</v>
      </c>
      <c r="K882">
        <v>0</v>
      </c>
    </row>
    <row r="883" spans="1:11" x14ac:dyDescent="0.25">
      <c r="A883">
        <v>17030</v>
      </c>
      <c r="B883" t="s">
        <v>1487</v>
      </c>
      <c r="C883" t="s">
        <v>1488</v>
      </c>
      <c r="D883" t="s">
        <v>399</v>
      </c>
      <c r="E883" t="s">
        <v>532</v>
      </c>
      <c r="F883">
        <v>1</v>
      </c>
      <c r="G883">
        <v>2011</v>
      </c>
      <c r="H883">
        <v>964</v>
      </c>
      <c r="I883">
        <v>0</v>
      </c>
      <c r="J883">
        <v>0</v>
      </c>
      <c r="K883">
        <v>0</v>
      </c>
    </row>
    <row r="884" spans="1:11" x14ac:dyDescent="0.25">
      <c r="A884">
        <v>21786</v>
      </c>
      <c r="B884" t="s">
        <v>1489</v>
      </c>
      <c r="C884" t="s">
        <v>898</v>
      </c>
      <c r="D884" t="s">
        <v>404</v>
      </c>
      <c r="E884" t="s">
        <v>532</v>
      </c>
      <c r="F884">
        <v>1</v>
      </c>
      <c r="G884">
        <v>1986</v>
      </c>
      <c r="H884">
        <v>219</v>
      </c>
      <c r="I884">
        <v>7</v>
      </c>
      <c r="J884">
        <v>528.79600000000005</v>
      </c>
      <c r="K884">
        <v>250</v>
      </c>
    </row>
    <row r="885" spans="1:11" x14ac:dyDescent="0.25">
      <c r="A885">
        <v>17037</v>
      </c>
      <c r="B885" t="s">
        <v>1490</v>
      </c>
      <c r="C885" t="s">
        <v>585</v>
      </c>
      <c r="D885" t="s">
        <v>404</v>
      </c>
      <c r="E885" t="s">
        <v>670</v>
      </c>
      <c r="F885">
        <v>28</v>
      </c>
      <c r="G885">
        <v>1967</v>
      </c>
      <c r="H885">
        <v>965</v>
      </c>
      <c r="I885">
        <v>0</v>
      </c>
      <c r="J885">
        <v>0</v>
      </c>
      <c r="K885">
        <v>0</v>
      </c>
    </row>
    <row r="886" spans="1:11" x14ac:dyDescent="0.25">
      <c r="A886">
        <v>10128</v>
      </c>
      <c r="B886" t="s">
        <v>1491</v>
      </c>
      <c r="C886" t="s">
        <v>1773</v>
      </c>
      <c r="D886" t="s">
        <v>404</v>
      </c>
      <c r="E886" t="s">
        <v>583</v>
      </c>
      <c r="F886">
        <v>70</v>
      </c>
      <c r="G886">
        <v>1935</v>
      </c>
      <c r="H886">
        <v>966</v>
      </c>
      <c r="I886">
        <v>0</v>
      </c>
      <c r="J886">
        <v>0</v>
      </c>
      <c r="K886">
        <v>0</v>
      </c>
    </row>
    <row r="887" spans="1:11" x14ac:dyDescent="0.25">
      <c r="A887">
        <v>14082</v>
      </c>
      <c r="B887" t="s">
        <v>1774</v>
      </c>
      <c r="C887" t="s">
        <v>648</v>
      </c>
      <c r="E887" t="s">
        <v>581</v>
      </c>
      <c r="F887">
        <v>79</v>
      </c>
      <c r="G887">
        <v>1991</v>
      </c>
      <c r="H887">
        <v>967</v>
      </c>
      <c r="I887">
        <v>0</v>
      </c>
      <c r="J887">
        <v>0</v>
      </c>
      <c r="K887">
        <v>0</v>
      </c>
    </row>
    <row r="888" spans="1:11" x14ac:dyDescent="0.25">
      <c r="A888">
        <v>19001</v>
      </c>
      <c r="B888" t="s">
        <v>1492</v>
      </c>
      <c r="C888" t="s">
        <v>754</v>
      </c>
      <c r="E888" t="s">
        <v>902</v>
      </c>
      <c r="F888">
        <v>77</v>
      </c>
      <c r="G888">
        <v>1966</v>
      </c>
      <c r="H888">
        <v>34</v>
      </c>
      <c r="I888">
        <v>28.405999999999999</v>
      </c>
      <c r="J888">
        <v>1898.5170000000001</v>
      </c>
      <c r="K888">
        <v>867</v>
      </c>
    </row>
    <row r="889" spans="1:11" x14ac:dyDescent="0.25">
      <c r="A889">
        <v>21048</v>
      </c>
      <c r="B889" t="s">
        <v>1775</v>
      </c>
      <c r="C889" t="s">
        <v>736</v>
      </c>
      <c r="E889" t="s">
        <v>602</v>
      </c>
      <c r="F889">
        <v>27</v>
      </c>
      <c r="G889">
        <v>1992</v>
      </c>
      <c r="H889">
        <v>603</v>
      </c>
      <c r="I889">
        <v>0.71899999999999997</v>
      </c>
      <c r="J889">
        <v>15.968999999999999</v>
      </c>
      <c r="K889">
        <v>0</v>
      </c>
    </row>
    <row r="890" spans="1:11" x14ac:dyDescent="0.25">
      <c r="A890">
        <v>97232</v>
      </c>
      <c r="B890" t="s">
        <v>1493</v>
      </c>
      <c r="C890" t="s">
        <v>655</v>
      </c>
      <c r="E890" t="s">
        <v>661</v>
      </c>
      <c r="F890">
        <v>24</v>
      </c>
      <c r="G890">
        <v>1982</v>
      </c>
      <c r="H890">
        <v>968</v>
      </c>
      <c r="I890">
        <v>0</v>
      </c>
      <c r="J890">
        <v>0</v>
      </c>
      <c r="K890">
        <v>0</v>
      </c>
    </row>
    <row r="891" spans="1:11" x14ac:dyDescent="0.25">
      <c r="A891">
        <v>96200</v>
      </c>
      <c r="B891" t="s">
        <v>1493</v>
      </c>
      <c r="C891" t="s">
        <v>619</v>
      </c>
      <c r="E891" t="s">
        <v>661</v>
      </c>
      <c r="F891">
        <v>24</v>
      </c>
      <c r="G891">
        <v>1952</v>
      </c>
      <c r="H891">
        <v>436</v>
      </c>
      <c r="I891">
        <v>2.8130000000000002</v>
      </c>
      <c r="J891">
        <v>97.769000000000005</v>
      </c>
      <c r="K891">
        <v>0</v>
      </c>
    </row>
    <row r="892" spans="1:11" x14ac:dyDescent="0.25">
      <c r="A892">
        <v>10037</v>
      </c>
      <c r="B892" t="s">
        <v>1494</v>
      </c>
      <c r="C892" t="s">
        <v>723</v>
      </c>
      <c r="E892" t="s">
        <v>829</v>
      </c>
      <c r="F892">
        <v>68</v>
      </c>
      <c r="G892">
        <v>1976</v>
      </c>
      <c r="H892">
        <v>969</v>
      </c>
      <c r="I892">
        <v>0</v>
      </c>
      <c r="J892">
        <v>0</v>
      </c>
      <c r="K892">
        <v>0</v>
      </c>
    </row>
    <row r="893" spans="1:11" x14ac:dyDescent="0.25">
      <c r="A893">
        <v>21025</v>
      </c>
      <c r="B893" t="s">
        <v>1776</v>
      </c>
      <c r="C893" t="s">
        <v>680</v>
      </c>
      <c r="E893" t="s">
        <v>728</v>
      </c>
      <c r="F893">
        <v>87</v>
      </c>
      <c r="G893">
        <v>1957</v>
      </c>
      <c r="H893">
        <v>189</v>
      </c>
      <c r="I893">
        <v>11.831</v>
      </c>
      <c r="J893">
        <v>647.56899999999996</v>
      </c>
      <c r="K893">
        <v>223</v>
      </c>
    </row>
    <row r="894" spans="1:11" x14ac:dyDescent="0.25">
      <c r="A894">
        <v>21026</v>
      </c>
      <c r="B894" t="s">
        <v>1777</v>
      </c>
      <c r="C894" t="s">
        <v>977</v>
      </c>
      <c r="D894" t="s">
        <v>404</v>
      </c>
      <c r="E894" t="s">
        <v>728</v>
      </c>
      <c r="F894">
        <v>87</v>
      </c>
      <c r="G894">
        <v>1958</v>
      </c>
      <c r="H894">
        <v>196</v>
      </c>
      <c r="I894">
        <v>11.566000000000001</v>
      </c>
      <c r="J894">
        <v>617.92700000000002</v>
      </c>
      <c r="K894">
        <v>198</v>
      </c>
    </row>
    <row r="895" spans="1:11" x14ac:dyDescent="0.25">
      <c r="A895">
        <v>21069</v>
      </c>
      <c r="B895" t="s">
        <v>1778</v>
      </c>
      <c r="C895" t="s">
        <v>611</v>
      </c>
      <c r="D895" t="s">
        <v>399</v>
      </c>
      <c r="E895" t="s">
        <v>524</v>
      </c>
      <c r="F895">
        <v>89</v>
      </c>
      <c r="G895">
        <v>2012</v>
      </c>
      <c r="H895">
        <v>971</v>
      </c>
      <c r="I895">
        <v>0</v>
      </c>
      <c r="J895">
        <v>0</v>
      </c>
      <c r="K895">
        <v>0</v>
      </c>
    </row>
    <row r="896" spans="1:11" x14ac:dyDescent="0.25">
      <c r="A896">
        <v>21068</v>
      </c>
      <c r="B896" t="s">
        <v>1778</v>
      </c>
      <c r="C896" t="s">
        <v>619</v>
      </c>
      <c r="E896" t="s">
        <v>524</v>
      </c>
      <c r="F896">
        <v>89</v>
      </c>
      <c r="G896">
        <v>1975</v>
      </c>
      <c r="H896">
        <v>970</v>
      </c>
      <c r="I896">
        <v>0</v>
      </c>
      <c r="J896">
        <v>0</v>
      </c>
      <c r="K896">
        <v>0</v>
      </c>
    </row>
    <row r="897" spans="1:11" x14ac:dyDescent="0.25">
      <c r="A897">
        <v>96213</v>
      </c>
      <c r="B897" t="s">
        <v>1495</v>
      </c>
      <c r="C897" t="s">
        <v>888</v>
      </c>
      <c r="D897" t="s">
        <v>404</v>
      </c>
      <c r="E897" t="s">
        <v>661</v>
      </c>
      <c r="F897">
        <v>24</v>
      </c>
      <c r="G897">
        <v>1960</v>
      </c>
      <c r="H897">
        <v>431</v>
      </c>
      <c r="I897">
        <v>0.875</v>
      </c>
      <c r="J897">
        <v>102.85</v>
      </c>
      <c r="K897">
        <v>68</v>
      </c>
    </row>
    <row r="898" spans="1:11" x14ac:dyDescent="0.25">
      <c r="A898">
        <v>20611</v>
      </c>
      <c r="B898" t="s">
        <v>1496</v>
      </c>
      <c r="C898" t="s">
        <v>618</v>
      </c>
      <c r="E898" t="s">
        <v>641</v>
      </c>
      <c r="F898">
        <v>95</v>
      </c>
      <c r="G898">
        <v>1967</v>
      </c>
      <c r="H898">
        <v>972</v>
      </c>
      <c r="I898">
        <v>0</v>
      </c>
      <c r="J898">
        <v>0</v>
      </c>
      <c r="K898">
        <v>0</v>
      </c>
    </row>
    <row r="899" spans="1:11" x14ac:dyDescent="0.25">
      <c r="A899">
        <v>21028</v>
      </c>
      <c r="B899" t="s">
        <v>1779</v>
      </c>
      <c r="C899" t="s">
        <v>632</v>
      </c>
      <c r="D899" t="s">
        <v>404</v>
      </c>
      <c r="E899" t="s">
        <v>728</v>
      </c>
      <c r="F899">
        <v>87</v>
      </c>
      <c r="G899">
        <v>1951</v>
      </c>
      <c r="H899">
        <v>277</v>
      </c>
      <c r="I899">
        <v>5.5010000000000003</v>
      </c>
      <c r="J899">
        <v>330.49299999999999</v>
      </c>
      <c r="K899">
        <v>110</v>
      </c>
    </row>
    <row r="900" spans="1:11" x14ac:dyDescent="0.25">
      <c r="A900">
        <v>28027</v>
      </c>
      <c r="B900" t="s">
        <v>1497</v>
      </c>
      <c r="C900" t="s">
        <v>800</v>
      </c>
      <c r="E900" t="s">
        <v>660</v>
      </c>
      <c r="F900">
        <v>62</v>
      </c>
      <c r="G900">
        <v>1968</v>
      </c>
      <c r="H900">
        <v>336</v>
      </c>
      <c r="I900">
        <v>5.6559999999999997</v>
      </c>
      <c r="J900">
        <v>177.63</v>
      </c>
      <c r="K900">
        <v>32</v>
      </c>
    </row>
    <row r="901" spans="1:11" x14ac:dyDescent="0.25">
      <c r="A901">
        <v>13084</v>
      </c>
      <c r="B901" t="s">
        <v>1498</v>
      </c>
      <c r="C901" t="s">
        <v>608</v>
      </c>
      <c r="E901" t="s">
        <v>520</v>
      </c>
      <c r="F901">
        <v>64</v>
      </c>
      <c r="G901">
        <v>1979</v>
      </c>
      <c r="H901">
        <v>513</v>
      </c>
      <c r="I901">
        <v>1.375</v>
      </c>
      <c r="J901">
        <v>50.610999999999997</v>
      </c>
      <c r="K901">
        <v>0</v>
      </c>
    </row>
    <row r="902" spans="1:11" x14ac:dyDescent="0.25">
      <c r="A902">
        <v>18049</v>
      </c>
      <c r="B902" t="s">
        <v>1499</v>
      </c>
      <c r="C902" t="s">
        <v>585</v>
      </c>
      <c r="D902" t="s">
        <v>404</v>
      </c>
      <c r="E902" t="s">
        <v>653</v>
      </c>
      <c r="F902">
        <v>21</v>
      </c>
      <c r="G902">
        <v>1947</v>
      </c>
      <c r="H902">
        <v>973</v>
      </c>
      <c r="I902">
        <v>0</v>
      </c>
      <c r="J902">
        <v>0</v>
      </c>
      <c r="K902">
        <v>0</v>
      </c>
    </row>
    <row r="903" spans="1:11" x14ac:dyDescent="0.25">
      <c r="A903">
        <v>14079</v>
      </c>
      <c r="B903" t="s">
        <v>1500</v>
      </c>
      <c r="C903" t="s">
        <v>648</v>
      </c>
      <c r="E903" t="s">
        <v>581</v>
      </c>
      <c r="F903">
        <v>79</v>
      </c>
      <c r="G903">
        <v>2002</v>
      </c>
      <c r="H903">
        <v>132</v>
      </c>
      <c r="I903">
        <v>18.251000000000001</v>
      </c>
      <c r="J903">
        <v>964.05499999999995</v>
      </c>
      <c r="K903">
        <v>287</v>
      </c>
    </row>
    <row r="904" spans="1:11" x14ac:dyDescent="0.25">
      <c r="A904">
        <v>21827</v>
      </c>
      <c r="B904" t="s">
        <v>1501</v>
      </c>
      <c r="C904" t="s">
        <v>582</v>
      </c>
      <c r="E904" t="s">
        <v>51</v>
      </c>
      <c r="F904">
        <v>36</v>
      </c>
      <c r="G904">
        <v>1978</v>
      </c>
      <c r="H904">
        <v>466</v>
      </c>
      <c r="I904">
        <v>2.125</v>
      </c>
      <c r="J904">
        <v>78.981999999999999</v>
      </c>
      <c r="K904">
        <v>0</v>
      </c>
    </row>
    <row r="905" spans="1:11" x14ac:dyDescent="0.25">
      <c r="A905">
        <v>15006</v>
      </c>
      <c r="B905" t="s">
        <v>1502</v>
      </c>
      <c r="C905" t="s">
        <v>582</v>
      </c>
      <c r="E905" t="s">
        <v>707</v>
      </c>
      <c r="F905">
        <v>15</v>
      </c>
      <c r="G905">
        <v>1996</v>
      </c>
      <c r="H905">
        <v>974</v>
      </c>
      <c r="I905">
        <v>0</v>
      </c>
      <c r="J905">
        <v>0</v>
      </c>
      <c r="K905">
        <v>0</v>
      </c>
    </row>
    <row r="906" spans="1:11" x14ac:dyDescent="0.25">
      <c r="A906">
        <v>16005</v>
      </c>
      <c r="B906" t="s">
        <v>1502</v>
      </c>
      <c r="C906" t="s">
        <v>618</v>
      </c>
      <c r="E906" t="s">
        <v>707</v>
      </c>
      <c r="F906">
        <v>15</v>
      </c>
      <c r="G906">
        <v>1991</v>
      </c>
      <c r="H906">
        <v>975</v>
      </c>
      <c r="I906">
        <v>0</v>
      </c>
      <c r="J906">
        <v>0</v>
      </c>
      <c r="K906">
        <v>0</v>
      </c>
    </row>
    <row r="907" spans="1:11" x14ac:dyDescent="0.25">
      <c r="A907">
        <v>18048</v>
      </c>
      <c r="B907" t="s">
        <v>1503</v>
      </c>
      <c r="C907" t="s">
        <v>730</v>
      </c>
      <c r="D907" t="s">
        <v>404</v>
      </c>
      <c r="E907" t="s">
        <v>707</v>
      </c>
      <c r="F907">
        <v>15</v>
      </c>
      <c r="G907">
        <v>1989</v>
      </c>
      <c r="H907">
        <v>976</v>
      </c>
      <c r="I907">
        <v>0</v>
      </c>
      <c r="J907">
        <v>0</v>
      </c>
      <c r="K907">
        <v>0</v>
      </c>
    </row>
    <row r="908" spans="1:11" x14ac:dyDescent="0.25">
      <c r="A908">
        <v>21036</v>
      </c>
      <c r="B908" t="s">
        <v>1504</v>
      </c>
      <c r="C908" t="s">
        <v>580</v>
      </c>
      <c r="E908" t="s">
        <v>529</v>
      </c>
      <c r="F908">
        <v>88</v>
      </c>
      <c r="G908">
        <v>1968</v>
      </c>
      <c r="H908">
        <v>237</v>
      </c>
      <c r="I908">
        <v>13.125999999999999</v>
      </c>
      <c r="J908">
        <v>445.12700000000001</v>
      </c>
      <c r="K908">
        <v>104</v>
      </c>
    </row>
    <row r="909" spans="1:11" x14ac:dyDescent="0.25">
      <c r="A909">
        <v>18067</v>
      </c>
      <c r="B909" t="s">
        <v>1504</v>
      </c>
      <c r="C909" t="s">
        <v>1505</v>
      </c>
      <c r="E909" t="s">
        <v>529</v>
      </c>
      <c r="F909">
        <v>88</v>
      </c>
      <c r="G909">
        <v>1974</v>
      </c>
      <c r="H909">
        <v>332</v>
      </c>
      <c r="I909">
        <v>5.4690000000000003</v>
      </c>
      <c r="J909">
        <v>181.13800000000001</v>
      </c>
      <c r="K909">
        <v>48</v>
      </c>
    </row>
    <row r="910" spans="1:11" x14ac:dyDescent="0.25">
      <c r="A910">
        <v>21027</v>
      </c>
      <c r="B910" t="s">
        <v>1780</v>
      </c>
      <c r="C910" t="s">
        <v>1781</v>
      </c>
      <c r="E910" t="s">
        <v>728</v>
      </c>
      <c r="F910">
        <v>87</v>
      </c>
      <c r="G910">
        <v>1956</v>
      </c>
      <c r="H910">
        <v>424</v>
      </c>
      <c r="I910">
        <v>0.81299999999999994</v>
      </c>
      <c r="J910">
        <v>110.078</v>
      </c>
      <c r="K910">
        <v>76</v>
      </c>
    </row>
    <row r="911" spans="1:11" x14ac:dyDescent="0.25">
      <c r="A911">
        <v>21051</v>
      </c>
      <c r="B911" t="s">
        <v>1782</v>
      </c>
      <c r="C911" t="s">
        <v>582</v>
      </c>
      <c r="E911" t="s">
        <v>620</v>
      </c>
      <c r="F911">
        <v>69</v>
      </c>
      <c r="G911">
        <v>1937</v>
      </c>
      <c r="H911">
        <v>977</v>
      </c>
      <c r="I911">
        <v>0</v>
      </c>
      <c r="J911">
        <v>0</v>
      </c>
      <c r="K911">
        <v>0</v>
      </c>
    </row>
    <row r="912" spans="1:11" x14ac:dyDescent="0.25">
      <c r="A912">
        <v>15067</v>
      </c>
      <c r="B912" t="s">
        <v>1506</v>
      </c>
      <c r="C912" t="s">
        <v>1507</v>
      </c>
      <c r="E912" t="s">
        <v>520</v>
      </c>
      <c r="F912">
        <v>64</v>
      </c>
      <c r="G912">
        <v>1978</v>
      </c>
      <c r="H912">
        <v>44</v>
      </c>
      <c r="I912">
        <v>28.5</v>
      </c>
      <c r="J912">
        <v>1789.4190000000001</v>
      </c>
      <c r="K912">
        <v>769</v>
      </c>
    </row>
    <row r="913" spans="1:11" x14ac:dyDescent="0.25">
      <c r="A913">
        <v>20603</v>
      </c>
      <c r="B913" t="s">
        <v>1508</v>
      </c>
      <c r="C913" t="s">
        <v>680</v>
      </c>
      <c r="E913" t="s">
        <v>641</v>
      </c>
      <c r="F913">
        <v>95</v>
      </c>
      <c r="G913">
        <v>1959</v>
      </c>
      <c r="H913">
        <v>978</v>
      </c>
      <c r="I913">
        <v>0</v>
      </c>
      <c r="J913">
        <v>0</v>
      </c>
      <c r="K913">
        <v>0</v>
      </c>
    </row>
    <row r="914" spans="1:11" x14ac:dyDescent="0.25">
      <c r="A914">
        <v>20594</v>
      </c>
      <c r="B914" t="s">
        <v>1509</v>
      </c>
      <c r="C914" t="s">
        <v>614</v>
      </c>
      <c r="D914" t="s">
        <v>404</v>
      </c>
      <c r="E914" t="s">
        <v>641</v>
      </c>
      <c r="F914">
        <v>95</v>
      </c>
      <c r="G914">
        <v>1958</v>
      </c>
      <c r="H914">
        <v>979</v>
      </c>
      <c r="I914">
        <v>0</v>
      </c>
      <c r="J914">
        <v>0</v>
      </c>
      <c r="K914">
        <v>0</v>
      </c>
    </row>
    <row r="915" spans="1:11" x14ac:dyDescent="0.25">
      <c r="A915">
        <v>20595</v>
      </c>
      <c r="B915" t="s">
        <v>1510</v>
      </c>
      <c r="C915" t="s">
        <v>614</v>
      </c>
      <c r="D915" t="s">
        <v>404</v>
      </c>
      <c r="E915" t="s">
        <v>641</v>
      </c>
      <c r="F915">
        <v>95</v>
      </c>
      <c r="G915">
        <v>1979</v>
      </c>
      <c r="H915">
        <v>980</v>
      </c>
      <c r="I915">
        <v>0</v>
      </c>
      <c r="J915">
        <v>0</v>
      </c>
      <c r="K915">
        <v>0</v>
      </c>
    </row>
    <row r="916" spans="1:11" x14ac:dyDescent="0.25">
      <c r="A916">
        <v>20573</v>
      </c>
      <c r="B916" t="s">
        <v>1511</v>
      </c>
      <c r="C916" t="s">
        <v>665</v>
      </c>
      <c r="D916" t="s">
        <v>404</v>
      </c>
      <c r="E916" t="s">
        <v>779</v>
      </c>
      <c r="F916">
        <v>66</v>
      </c>
      <c r="G916">
        <v>1965</v>
      </c>
      <c r="H916">
        <v>291</v>
      </c>
      <c r="I916">
        <v>5.5780000000000003</v>
      </c>
      <c r="J916">
        <v>276.88299999999998</v>
      </c>
      <c r="K916">
        <v>70</v>
      </c>
    </row>
    <row r="917" spans="1:11" x14ac:dyDescent="0.25">
      <c r="A917">
        <v>20534</v>
      </c>
      <c r="B917" t="s">
        <v>1512</v>
      </c>
      <c r="C917" t="s">
        <v>888</v>
      </c>
      <c r="D917" t="s">
        <v>404</v>
      </c>
      <c r="E917" t="s">
        <v>728</v>
      </c>
      <c r="F917">
        <v>87</v>
      </c>
      <c r="G917">
        <v>1956</v>
      </c>
      <c r="H917">
        <v>165</v>
      </c>
      <c r="I917">
        <v>12.4</v>
      </c>
      <c r="J917">
        <v>751.16300000000001</v>
      </c>
      <c r="K917">
        <v>322</v>
      </c>
    </row>
    <row r="918" spans="1:11" x14ac:dyDescent="0.25">
      <c r="A918">
        <v>15078</v>
      </c>
      <c r="B918" t="s">
        <v>1513</v>
      </c>
      <c r="C918" t="s">
        <v>608</v>
      </c>
      <c r="E918" t="s">
        <v>534</v>
      </c>
      <c r="F918">
        <v>13</v>
      </c>
      <c r="G918">
        <v>1983</v>
      </c>
      <c r="H918">
        <v>333</v>
      </c>
      <c r="I918">
        <v>9</v>
      </c>
      <c r="J918">
        <v>179.12</v>
      </c>
      <c r="K918">
        <v>0</v>
      </c>
    </row>
    <row r="919" spans="1:11" x14ac:dyDescent="0.25">
      <c r="A919">
        <v>18104</v>
      </c>
      <c r="B919" t="s">
        <v>1514</v>
      </c>
      <c r="C919" t="s">
        <v>594</v>
      </c>
      <c r="D919" t="s">
        <v>404</v>
      </c>
      <c r="E919" t="s">
        <v>520</v>
      </c>
      <c r="F919">
        <v>64</v>
      </c>
      <c r="G919">
        <v>1978</v>
      </c>
      <c r="H919">
        <v>981</v>
      </c>
      <c r="I919">
        <v>0</v>
      </c>
      <c r="J919">
        <v>0</v>
      </c>
      <c r="K919">
        <v>0</v>
      </c>
    </row>
    <row r="920" spans="1:11" x14ac:dyDescent="0.25">
      <c r="A920">
        <v>21074</v>
      </c>
      <c r="B920" t="s">
        <v>1783</v>
      </c>
      <c r="C920" t="s">
        <v>785</v>
      </c>
      <c r="D920" t="s">
        <v>404</v>
      </c>
      <c r="E920" t="s">
        <v>574</v>
      </c>
      <c r="F920">
        <v>86</v>
      </c>
      <c r="G920">
        <v>1993</v>
      </c>
      <c r="H920">
        <v>982</v>
      </c>
      <c r="I920">
        <v>0</v>
      </c>
      <c r="J920">
        <v>0</v>
      </c>
      <c r="K920">
        <v>0</v>
      </c>
    </row>
    <row r="921" spans="1:11" x14ac:dyDescent="0.25">
      <c r="A921">
        <v>21062</v>
      </c>
      <c r="B921" t="s">
        <v>1784</v>
      </c>
      <c r="C921" t="s">
        <v>1785</v>
      </c>
      <c r="D921" t="s">
        <v>404</v>
      </c>
      <c r="E921" t="s">
        <v>620</v>
      </c>
      <c r="F921">
        <v>69</v>
      </c>
      <c r="G921">
        <v>1979</v>
      </c>
      <c r="H921">
        <v>526</v>
      </c>
      <c r="I921">
        <v>1.1879999999999999</v>
      </c>
      <c r="J921">
        <v>45.316000000000003</v>
      </c>
      <c r="K921">
        <v>18</v>
      </c>
    </row>
    <row r="922" spans="1:11" x14ac:dyDescent="0.25">
      <c r="A922">
        <v>16046</v>
      </c>
      <c r="B922" t="s">
        <v>1517</v>
      </c>
      <c r="C922" t="s">
        <v>1518</v>
      </c>
      <c r="E922" t="s">
        <v>620</v>
      </c>
      <c r="F922">
        <v>69</v>
      </c>
      <c r="G922">
        <v>1949</v>
      </c>
      <c r="H922">
        <v>983</v>
      </c>
      <c r="I922">
        <v>0</v>
      </c>
      <c r="J922">
        <v>0</v>
      </c>
      <c r="K922">
        <v>0</v>
      </c>
    </row>
    <row r="923" spans="1:11" x14ac:dyDescent="0.25">
      <c r="A923">
        <v>20612</v>
      </c>
      <c r="B923" t="s">
        <v>1519</v>
      </c>
      <c r="C923" t="s">
        <v>618</v>
      </c>
      <c r="E923" t="s">
        <v>641</v>
      </c>
      <c r="F923">
        <v>95</v>
      </c>
      <c r="G923">
        <v>1967</v>
      </c>
      <c r="H923">
        <v>984</v>
      </c>
      <c r="I923">
        <v>0</v>
      </c>
      <c r="J923">
        <v>0</v>
      </c>
      <c r="K923">
        <v>0</v>
      </c>
    </row>
    <row r="924" spans="1:11" x14ac:dyDescent="0.25">
      <c r="A924">
        <v>13024</v>
      </c>
      <c r="B924" t="s">
        <v>1520</v>
      </c>
      <c r="C924" t="s">
        <v>1110</v>
      </c>
      <c r="D924" t="s">
        <v>404</v>
      </c>
      <c r="E924" t="s">
        <v>687</v>
      </c>
      <c r="F924">
        <v>75</v>
      </c>
      <c r="G924">
        <v>1985</v>
      </c>
      <c r="H924">
        <v>985</v>
      </c>
      <c r="I924">
        <v>0</v>
      </c>
      <c r="J924">
        <v>0</v>
      </c>
      <c r="K924">
        <v>0</v>
      </c>
    </row>
    <row r="925" spans="1:11" x14ac:dyDescent="0.25">
      <c r="A925">
        <v>16135</v>
      </c>
      <c r="B925" t="s">
        <v>1521</v>
      </c>
      <c r="C925" t="s">
        <v>926</v>
      </c>
      <c r="D925" t="s">
        <v>716</v>
      </c>
      <c r="E925" t="s">
        <v>634</v>
      </c>
      <c r="F925">
        <v>2</v>
      </c>
      <c r="G925">
        <v>2007</v>
      </c>
      <c r="H925">
        <v>987</v>
      </c>
      <c r="I925">
        <v>0</v>
      </c>
      <c r="J925">
        <v>0</v>
      </c>
      <c r="K925">
        <v>0</v>
      </c>
    </row>
    <row r="926" spans="1:11" x14ac:dyDescent="0.25">
      <c r="A926">
        <v>16134</v>
      </c>
      <c r="B926" t="s">
        <v>1521</v>
      </c>
      <c r="C926" t="s">
        <v>650</v>
      </c>
      <c r="D926" t="s">
        <v>716</v>
      </c>
      <c r="E926" t="s">
        <v>634</v>
      </c>
      <c r="F926">
        <v>2</v>
      </c>
      <c r="G926">
        <v>2004</v>
      </c>
      <c r="H926">
        <v>986</v>
      </c>
      <c r="I926">
        <v>0</v>
      </c>
      <c r="J926">
        <v>0</v>
      </c>
      <c r="K926">
        <v>0</v>
      </c>
    </row>
    <row r="927" spans="1:11" x14ac:dyDescent="0.25">
      <c r="A927">
        <v>20505</v>
      </c>
      <c r="B927" t="s">
        <v>1522</v>
      </c>
      <c r="C927" t="s">
        <v>1515</v>
      </c>
      <c r="D927" t="s">
        <v>716</v>
      </c>
      <c r="E927" t="s">
        <v>526</v>
      </c>
      <c r="F927">
        <v>20</v>
      </c>
      <c r="G927">
        <v>2006</v>
      </c>
      <c r="H927">
        <v>156</v>
      </c>
      <c r="I927">
        <v>15.032</v>
      </c>
      <c r="J927">
        <v>797.38099999999997</v>
      </c>
      <c r="K927">
        <v>275</v>
      </c>
    </row>
    <row r="928" spans="1:11" x14ac:dyDescent="0.25">
      <c r="A928">
        <v>15058</v>
      </c>
      <c r="B928" t="s">
        <v>1523</v>
      </c>
      <c r="C928" t="s">
        <v>1524</v>
      </c>
      <c r="D928" t="s">
        <v>399</v>
      </c>
      <c r="E928" t="s">
        <v>526</v>
      </c>
      <c r="F928">
        <v>20</v>
      </c>
      <c r="G928">
        <v>2004</v>
      </c>
      <c r="H928">
        <v>23</v>
      </c>
      <c r="I928">
        <v>30.125</v>
      </c>
      <c r="J928">
        <v>2085.0450000000001</v>
      </c>
      <c r="K928">
        <v>1012</v>
      </c>
    </row>
    <row r="929" spans="1:11" x14ac:dyDescent="0.25">
      <c r="A929">
        <v>21067</v>
      </c>
      <c r="B929" t="s">
        <v>1786</v>
      </c>
      <c r="C929" t="s">
        <v>594</v>
      </c>
      <c r="D929" t="s">
        <v>404</v>
      </c>
      <c r="E929" t="s">
        <v>524</v>
      </c>
      <c r="F929">
        <v>89</v>
      </c>
      <c r="G929">
        <v>1991</v>
      </c>
      <c r="H929">
        <v>988</v>
      </c>
      <c r="I929">
        <v>0</v>
      </c>
      <c r="J929">
        <v>0</v>
      </c>
      <c r="K929">
        <v>0</v>
      </c>
    </row>
    <row r="930" spans="1:11" x14ac:dyDescent="0.25">
      <c r="A930">
        <v>21002</v>
      </c>
      <c r="B930" t="s">
        <v>1787</v>
      </c>
      <c r="C930" t="s">
        <v>580</v>
      </c>
      <c r="E930" t="s">
        <v>534</v>
      </c>
      <c r="F930">
        <v>13</v>
      </c>
      <c r="G930">
        <v>1988</v>
      </c>
      <c r="H930">
        <v>989</v>
      </c>
      <c r="I930">
        <v>0</v>
      </c>
      <c r="J930">
        <v>0</v>
      </c>
      <c r="K930">
        <v>0</v>
      </c>
    </row>
    <row r="931" spans="1:11" x14ac:dyDescent="0.25">
      <c r="A931">
        <v>19050</v>
      </c>
      <c r="B931" t="s">
        <v>1525</v>
      </c>
      <c r="C931" t="s">
        <v>573</v>
      </c>
      <c r="D931" t="s">
        <v>404</v>
      </c>
      <c r="E931" t="s">
        <v>574</v>
      </c>
      <c r="F931">
        <v>86</v>
      </c>
      <c r="G931">
        <v>1992</v>
      </c>
      <c r="H931">
        <v>559</v>
      </c>
      <c r="I931">
        <v>0</v>
      </c>
      <c r="J931">
        <v>30</v>
      </c>
      <c r="K931">
        <v>30</v>
      </c>
    </row>
    <row r="932" spans="1:11" x14ac:dyDescent="0.25">
      <c r="A932">
        <v>10098</v>
      </c>
      <c r="B932" t="s">
        <v>1526</v>
      </c>
      <c r="C932" t="s">
        <v>1527</v>
      </c>
      <c r="E932" t="s">
        <v>620</v>
      </c>
      <c r="F932">
        <v>69</v>
      </c>
      <c r="G932">
        <v>1959</v>
      </c>
      <c r="H932">
        <v>990</v>
      </c>
      <c r="I932">
        <v>0</v>
      </c>
      <c r="J932">
        <v>0</v>
      </c>
      <c r="K932">
        <v>0</v>
      </c>
    </row>
    <row r="933" spans="1:11" x14ac:dyDescent="0.25">
      <c r="A933">
        <v>17052</v>
      </c>
      <c r="B933" t="s">
        <v>1528</v>
      </c>
      <c r="C933" t="s">
        <v>580</v>
      </c>
      <c r="E933" t="s">
        <v>574</v>
      </c>
      <c r="F933">
        <v>86</v>
      </c>
      <c r="G933">
        <v>1962</v>
      </c>
      <c r="H933">
        <v>131</v>
      </c>
      <c r="I933">
        <v>15.125999999999999</v>
      </c>
      <c r="J933">
        <v>964.92899999999997</v>
      </c>
      <c r="K933">
        <v>389</v>
      </c>
    </row>
    <row r="934" spans="1:11" x14ac:dyDescent="0.25">
      <c r="A934">
        <v>17055</v>
      </c>
      <c r="B934" t="s">
        <v>1528</v>
      </c>
      <c r="C934" t="s">
        <v>764</v>
      </c>
      <c r="E934" t="s">
        <v>574</v>
      </c>
      <c r="F934">
        <v>86</v>
      </c>
      <c r="G934">
        <v>2000</v>
      </c>
      <c r="H934">
        <v>200</v>
      </c>
      <c r="I934">
        <v>11.811999999999999</v>
      </c>
      <c r="J934">
        <v>596.13599999999997</v>
      </c>
      <c r="K934">
        <v>159</v>
      </c>
    </row>
    <row r="935" spans="1:11" x14ac:dyDescent="0.25">
      <c r="A935">
        <v>16144</v>
      </c>
      <c r="B935" t="s">
        <v>1528</v>
      </c>
      <c r="C935" t="s">
        <v>701</v>
      </c>
      <c r="E935" t="s">
        <v>574</v>
      </c>
      <c r="F935">
        <v>86</v>
      </c>
      <c r="G935">
        <v>1992</v>
      </c>
      <c r="H935">
        <v>142</v>
      </c>
      <c r="I935">
        <v>15.032</v>
      </c>
      <c r="J935">
        <v>876.00099999999998</v>
      </c>
      <c r="K935">
        <v>330</v>
      </c>
    </row>
    <row r="936" spans="1:11" x14ac:dyDescent="0.25">
      <c r="A936">
        <v>96127</v>
      </c>
      <c r="B936" t="s">
        <v>1529</v>
      </c>
      <c r="C936" t="s">
        <v>778</v>
      </c>
      <c r="E936" t="s">
        <v>932</v>
      </c>
      <c r="F936">
        <v>7</v>
      </c>
      <c r="G936">
        <v>1973</v>
      </c>
      <c r="H936">
        <v>991</v>
      </c>
      <c r="I936">
        <v>0</v>
      </c>
      <c r="J936">
        <v>0</v>
      </c>
      <c r="K936">
        <v>0</v>
      </c>
    </row>
    <row r="937" spans="1:11" x14ac:dyDescent="0.25">
      <c r="A937">
        <v>28036</v>
      </c>
      <c r="B937" t="s">
        <v>1530</v>
      </c>
      <c r="C937" t="s">
        <v>1788</v>
      </c>
      <c r="E937" t="s">
        <v>438</v>
      </c>
      <c r="F937">
        <v>6</v>
      </c>
      <c r="G937">
        <v>1943</v>
      </c>
      <c r="H937">
        <v>384</v>
      </c>
      <c r="I937">
        <v>3.0009999999999999</v>
      </c>
      <c r="J937">
        <v>136.96299999999999</v>
      </c>
      <c r="K937">
        <v>40</v>
      </c>
    </row>
    <row r="938" spans="1:11" x14ac:dyDescent="0.25">
      <c r="A938">
        <v>14090</v>
      </c>
      <c r="B938" t="s">
        <v>1531</v>
      </c>
      <c r="C938" t="s">
        <v>1532</v>
      </c>
      <c r="E938" t="s">
        <v>581</v>
      </c>
      <c r="F938">
        <v>79</v>
      </c>
      <c r="G938">
        <v>1987</v>
      </c>
      <c r="H938">
        <v>992</v>
      </c>
      <c r="I938">
        <v>0</v>
      </c>
      <c r="J938">
        <v>0</v>
      </c>
      <c r="K938">
        <v>0</v>
      </c>
    </row>
    <row r="939" spans="1:11" x14ac:dyDescent="0.25">
      <c r="A939">
        <v>12083</v>
      </c>
      <c r="B939" t="s">
        <v>1533</v>
      </c>
      <c r="C939" t="s">
        <v>657</v>
      </c>
      <c r="E939" t="s">
        <v>644</v>
      </c>
      <c r="F939">
        <v>73</v>
      </c>
      <c r="G939">
        <v>1954</v>
      </c>
      <c r="H939">
        <v>120</v>
      </c>
      <c r="I939">
        <v>17.033000000000001</v>
      </c>
      <c r="J939">
        <v>1045.627</v>
      </c>
      <c r="K939">
        <v>380</v>
      </c>
    </row>
    <row r="940" spans="1:11" x14ac:dyDescent="0.25">
      <c r="A940">
        <v>21010</v>
      </c>
      <c r="B940" t="s">
        <v>1789</v>
      </c>
      <c r="C940" t="s">
        <v>1349</v>
      </c>
      <c r="D940" t="s">
        <v>404</v>
      </c>
      <c r="E940" t="s">
        <v>902</v>
      </c>
      <c r="F940">
        <v>77</v>
      </c>
      <c r="G940">
        <v>1970</v>
      </c>
      <c r="H940">
        <v>993</v>
      </c>
      <c r="I940">
        <v>0</v>
      </c>
      <c r="J940">
        <v>0</v>
      </c>
      <c r="K940">
        <v>0</v>
      </c>
    </row>
    <row r="941" spans="1:11" x14ac:dyDescent="0.25">
      <c r="A941">
        <v>20525</v>
      </c>
      <c r="B941" t="s">
        <v>1534</v>
      </c>
      <c r="C941" t="s">
        <v>769</v>
      </c>
      <c r="D941" t="s">
        <v>404</v>
      </c>
      <c r="E941" t="s">
        <v>574</v>
      </c>
      <c r="F941">
        <v>86</v>
      </c>
      <c r="G941">
        <v>1993</v>
      </c>
      <c r="H941">
        <v>484</v>
      </c>
      <c r="I941">
        <v>1.875</v>
      </c>
      <c r="J941">
        <v>65.513000000000005</v>
      </c>
      <c r="K941">
        <v>0</v>
      </c>
    </row>
    <row r="942" spans="1:11" x14ac:dyDescent="0.25">
      <c r="A942">
        <v>17038</v>
      </c>
      <c r="B942" t="s">
        <v>1535</v>
      </c>
      <c r="C942" t="s">
        <v>691</v>
      </c>
      <c r="D942" t="s">
        <v>404</v>
      </c>
      <c r="E942" t="s">
        <v>47</v>
      </c>
      <c r="F942">
        <v>33</v>
      </c>
      <c r="G942">
        <v>1962</v>
      </c>
      <c r="H942">
        <v>276</v>
      </c>
      <c r="I942">
        <v>3.9529999999999998</v>
      </c>
      <c r="J942">
        <v>330.53800000000001</v>
      </c>
      <c r="K942">
        <v>186</v>
      </c>
    </row>
    <row r="943" spans="1:11" x14ac:dyDescent="0.25">
      <c r="A943">
        <v>10094</v>
      </c>
      <c r="B943" t="s">
        <v>1536</v>
      </c>
      <c r="C943" t="s">
        <v>800</v>
      </c>
      <c r="E943" t="s">
        <v>620</v>
      </c>
      <c r="F943">
        <v>69</v>
      </c>
      <c r="G943">
        <v>1949</v>
      </c>
      <c r="H943">
        <v>390</v>
      </c>
      <c r="I943">
        <v>4.0949999999999998</v>
      </c>
      <c r="J943">
        <v>133.10900000000001</v>
      </c>
      <c r="K943">
        <v>35</v>
      </c>
    </row>
    <row r="944" spans="1:11" x14ac:dyDescent="0.25">
      <c r="A944">
        <v>14066</v>
      </c>
      <c r="B944" t="s">
        <v>1537</v>
      </c>
      <c r="C944" t="s">
        <v>580</v>
      </c>
      <c r="E944" t="s">
        <v>634</v>
      </c>
      <c r="F944">
        <v>2</v>
      </c>
      <c r="G944">
        <v>1972</v>
      </c>
      <c r="H944">
        <v>568</v>
      </c>
      <c r="I944">
        <v>1.875</v>
      </c>
      <c r="J944">
        <v>25.866</v>
      </c>
      <c r="K944">
        <v>0</v>
      </c>
    </row>
    <row r="945" spans="1:11" x14ac:dyDescent="0.25">
      <c r="A945">
        <v>11037</v>
      </c>
      <c r="B945" t="s">
        <v>1538</v>
      </c>
      <c r="C945" t="s">
        <v>1539</v>
      </c>
      <c r="E945" t="s">
        <v>532</v>
      </c>
      <c r="F945">
        <v>1</v>
      </c>
      <c r="G945">
        <v>1983</v>
      </c>
      <c r="H945">
        <v>82</v>
      </c>
      <c r="I945">
        <v>27.75</v>
      </c>
      <c r="J945">
        <v>1344.3989999999999</v>
      </c>
      <c r="K945">
        <v>407</v>
      </c>
    </row>
    <row r="946" spans="1:11" x14ac:dyDescent="0.25">
      <c r="A946">
        <v>26041</v>
      </c>
      <c r="B946" t="s">
        <v>1540</v>
      </c>
      <c r="C946" t="s">
        <v>1042</v>
      </c>
      <c r="D946" t="s">
        <v>404</v>
      </c>
      <c r="E946" t="s">
        <v>670</v>
      </c>
      <c r="F946">
        <v>28</v>
      </c>
      <c r="G946">
        <v>1953</v>
      </c>
      <c r="H946">
        <v>613</v>
      </c>
      <c r="I946">
        <v>0.5</v>
      </c>
      <c r="J946">
        <v>11.733000000000001</v>
      </c>
      <c r="K946">
        <v>0</v>
      </c>
    </row>
    <row r="947" spans="1:11" x14ac:dyDescent="0.25">
      <c r="A947">
        <v>20689</v>
      </c>
      <c r="B947" t="s">
        <v>1541</v>
      </c>
      <c r="C947" t="s">
        <v>680</v>
      </c>
      <c r="E947" t="s">
        <v>437</v>
      </c>
      <c r="F947">
        <v>22</v>
      </c>
      <c r="G947">
        <v>1959</v>
      </c>
      <c r="H947">
        <v>994</v>
      </c>
      <c r="I947">
        <v>0</v>
      </c>
      <c r="J947">
        <v>0</v>
      </c>
      <c r="K947">
        <v>0</v>
      </c>
    </row>
    <row r="948" spans="1:11" x14ac:dyDescent="0.25">
      <c r="A948">
        <v>14094</v>
      </c>
      <c r="B948" t="s">
        <v>1542</v>
      </c>
      <c r="C948" t="s">
        <v>680</v>
      </c>
      <c r="E948" t="s">
        <v>445</v>
      </c>
      <c r="F948">
        <v>43</v>
      </c>
      <c r="G948">
        <v>1954</v>
      </c>
      <c r="H948">
        <v>489</v>
      </c>
      <c r="I948">
        <v>1.625</v>
      </c>
      <c r="J948">
        <v>64.123999999999995</v>
      </c>
      <c r="K948">
        <v>0</v>
      </c>
    </row>
    <row r="949" spans="1:11" x14ac:dyDescent="0.25">
      <c r="A949">
        <v>21045</v>
      </c>
      <c r="B949" t="s">
        <v>1790</v>
      </c>
      <c r="C949" t="s">
        <v>819</v>
      </c>
      <c r="D949" t="s">
        <v>716</v>
      </c>
      <c r="E949" t="s">
        <v>644</v>
      </c>
      <c r="F949">
        <v>73</v>
      </c>
      <c r="G949">
        <v>2012</v>
      </c>
      <c r="H949">
        <v>995</v>
      </c>
      <c r="I949">
        <v>0</v>
      </c>
      <c r="J949">
        <v>0</v>
      </c>
      <c r="K949">
        <v>0</v>
      </c>
    </row>
    <row r="950" spans="1:11" x14ac:dyDescent="0.25">
      <c r="A950">
        <v>21046</v>
      </c>
      <c r="B950" t="s">
        <v>1790</v>
      </c>
      <c r="C950" t="s">
        <v>593</v>
      </c>
      <c r="D950" t="s">
        <v>716</v>
      </c>
      <c r="E950" t="s">
        <v>644</v>
      </c>
      <c r="F950">
        <v>73</v>
      </c>
      <c r="G950">
        <v>2015</v>
      </c>
      <c r="H950">
        <v>996</v>
      </c>
      <c r="I950">
        <v>0</v>
      </c>
      <c r="J950">
        <v>0</v>
      </c>
      <c r="K950">
        <v>0</v>
      </c>
    </row>
    <row r="951" spans="1:11" x14ac:dyDescent="0.25">
      <c r="A951">
        <v>23060</v>
      </c>
      <c r="B951" t="s">
        <v>1543</v>
      </c>
      <c r="C951" t="s">
        <v>655</v>
      </c>
      <c r="E951" t="s">
        <v>523</v>
      </c>
      <c r="F951">
        <v>63</v>
      </c>
      <c r="G951">
        <v>1954</v>
      </c>
      <c r="H951">
        <v>159</v>
      </c>
      <c r="I951">
        <v>19.875</v>
      </c>
      <c r="J951">
        <v>793.08199999999999</v>
      </c>
      <c r="K951">
        <v>237</v>
      </c>
    </row>
    <row r="952" spans="1:11" x14ac:dyDescent="0.25">
      <c r="A952">
        <v>19003</v>
      </c>
      <c r="B952" t="s">
        <v>1544</v>
      </c>
      <c r="C952" t="s">
        <v>650</v>
      </c>
      <c r="D952" t="s">
        <v>404</v>
      </c>
      <c r="E952" t="s">
        <v>902</v>
      </c>
      <c r="F952">
        <v>77</v>
      </c>
      <c r="G952">
        <v>2003</v>
      </c>
      <c r="H952">
        <v>997</v>
      </c>
      <c r="I952">
        <v>0</v>
      </c>
      <c r="J952">
        <v>0</v>
      </c>
      <c r="K952">
        <v>0</v>
      </c>
    </row>
    <row r="953" spans="1:11" x14ac:dyDescent="0.25">
      <c r="A953">
        <v>29043</v>
      </c>
      <c r="B953" t="s">
        <v>1545</v>
      </c>
      <c r="C953" t="s">
        <v>800</v>
      </c>
      <c r="E953" t="s">
        <v>634</v>
      </c>
      <c r="F953">
        <v>2</v>
      </c>
      <c r="G953">
        <v>1953</v>
      </c>
      <c r="H953">
        <v>998</v>
      </c>
      <c r="I953">
        <v>0</v>
      </c>
      <c r="J953">
        <v>0</v>
      </c>
      <c r="K953">
        <v>0</v>
      </c>
    </row>
    <row r="954" spans="1:11" x14ac:dyDescent="0.25">
      <c r="A954">
        <v>16004</v>
      </c>
      <c r="B954" t="s">
        <v>1546</v>
      </c>
      <c r="C954" t="s">
        <v>764</v>
      </c>
      <c r="E954" t="s">
        <v>523</v>
      </c>
      <c r="F954">
        <v>63</v>
      </c>
      <c r="G954">
        <v>2003</v>
      </c>
      <c r="H954">
        <v>999</v>
      </c>
      <c r="I954">
        <v>0</v>
      </c>
      <c r="J954">
        <v>0</v>
      </c>
      <c r="K954">
        <v>0</v>
      </c>
    </row>
    <row r="955" spans="1:11" x14ac:dyDescent="0.25">
      <c r="A955">
        <v>97294</v>
      </c>
      <c r="B955" t="s">
        <v>1547</v>
      </c>
      <c r="C955" t="s">
        <v>618</v>
      </c>
      <c r="E955" t="s">
        <v>438</v>
      </c>
      <c r="F955">
        <v>6</v>
      </c>
      <c r="G955">
        <v>1968</v>
      </c>
      <c r="H955">
        <v>1000</v>
      </c>
      <c r="I955">
        <v>0</v>
      </c>
      <c r="J955">
        <v>0</v>
      </c>
      <c r="K955">
        <v>0</v>
      </c>
    </row>
    <row r="956" spans="1:11" x14ac:dyDescent="0.25">
      <c r="A956">
        <v>13047</v>
      </c>
      <c r="B956" t="s">
        <v>1548</v>
      </c>
      <c r="C956" t="s">
        <v>573</v>
      </c>
      <c r="E956" t="s">
        <v>670</v>
      </c>
      <c r="F956">
        <v>28</v>
      </c>
      <c r="G956">
        <v>1957</v>
      </c>
      <c r="H956">
        <v>457</v>
      </c>
      <c r="I956">
        <v>3.7509999999999999</v>
      </c>
      <c r="J956">
        <v>81.212000000000003</v>
      </c>
      <c r="K956">
        <v>0</v>
      </c>
    </row>
    <row r="957" spans="1:11" x14ac:dyDescent="0.25">
      <c r="A957">
        <v>11031</v>
      </c>
      <c r="B957" t="s">
        <v>1549</v>
      </c>
      <c r="C957" t="s">
        <v>582</v>
      </c>
      <c r="E957" t="s">
        <v>634</v>
      </c>
      <c r="F957">
        <v>2</v>
      </c>
      <c r="G957">
        <v>1966</v>
      </c>
      <c r="H957">
        <v>139</v>
      </c>
      <c r="I957">
        <v>10.938000000000001</v>
      </c>
      <c r="J957">
        <v>893.82600000000002</v>
      </c>
      <c r="K957">
        <v>485</v>
      </c>
    </row>
    <row r="958" spans="1:11" x14ac:dyDescent="0.25">
      <c r="A958">
        <v>20520</v>
      </c>
      <c r="B958" t="s">
        <v>1550</v>
      </c>
      <c r="C958" t="s">
        <v>582</v>
      </c>
      <c r="E958" t="s">
        <v>803</v>
      </c>
      <c r="F958">
        <v>74</v>
      </c>
      <c r="G958">
        <v>1957</v>
      </c>
      <c r="H958">
        <v>1001</v>
      </c>
      <c r="I958">
        <v>0</v>
      </c>
      <c r="J958">
        <v>0</v>
      </c>
      <c r="K958">
        <v>0</v>
      </c>
    </row>
    <row r="959" spans="1:11" x14ac:dyDescent="0.25">
      <c r="A959">
        <v>20556</v>
      </c>
      <c r="B959" t="s">
        <v>1551</v>
      </c>
      <c r="C959" t="s">
        <v>648</v>
      </c>
      <c r="E959" t="s">
        <v>581</v>
      </c>
      <c r="F959">
        <v>79</v>
      </c>
      <c r="G959">
        <v>1987</v>
      </c>
      <c r="H959">
        <v>1002</v>
      </c>
      <c r="I959">
        <v>0</v>
      </c>
      <c r="J959">
        <v>0</v>
      </c>
      <c r="K959">
        <v>0</v>
      </c>
    </row>
    <row r="960" spans="1:11" x14ac:dyDescent="0.25">
      <c r="A960">
        <v>21861</v>
      </c>
      <c r="B960" t="s">
        <v>1552</v>
      </c>
      <c r="C960" t="s">
        <v>618</v>
      </c>
      <c r="E960" t="s">
        <v>47</v>
      </c>
      <c r="F960">
        <v>33</v>
      </c>
      <c r="G960">
        <v>1962</v>
      </c>
      <c r="H960">
        <v>1003</v>
      </c>
      <c r="I960">
        <v>0</v>
      </c>
      <c r="J960">
        <v>0</v>
      </c>
      <c r="K960">
        <v>0</v>
      </c>
    </row>
    <row r="961" spans="1:11" x14ac:dyDescent="0.25">
      <c r="A961">
        <v>22012</v>
      </c>
      <c r="B961" t="s">
        <v>1553</v>
      </c>
      <c r="C961" t="s">
        <v>580</v>
      </c>
      <c r="E961" t="s">
        <v>445</v>
      </c>
      <c r="F961">
        <v>43</v>
      </c>
      <c r="G961">
        <v>1980</v>
      </c>
      <c r="H961">
        <v>302</v>
      </c>
      <c r="I961">
        <v>3.5</v>
      </c>
      <c r="J961">
        <v>255.75899999999999</v>
      </c>
      <c r="K961">
        <v>130</v>
      </c>
    </row>
    <row r="962" spans="1:11" x14ac:dyDescent="0.25">
      <c r="A962">
        <v>24281</v>
      </c>
      <c r="B962" t="s">
        <v>1553</v>
      </c>
      <c r="C962" t="s">
        <v>580</v>
      </c>
      <c r="E962" t="s">
        <v>446</v>
      </c>
      <c r="F962">
        <v>52</v>
      </c>
      <c r="G962">
        <v>1969</v>
      </c>
      <c r="H962">
        <v>193</v>
      </c>
      <c r="I962">
        <v>8.4060000000000006</v>
      </c>
      <c r="J962">
        <v>627.64400000000001</v>
      </c>
      <c r="K962">
        <v>320</v>
      </c>
    </row>
    <row r="963" spans="1:11" x14ac:dyDescent="0.25">
      <c r="A963">
        <v>14052</v>
      </c>
      <c r="B963" t="s">
        <v>1554</v>
      </c>
      <c r="C963" t="s">
        <v>614</v>
      </c>
      <c r="D963" t="s">
        <v>404</v>
      </c>
      <c r="E963" t="s">
        <v>902</v>
      </c>
      <c r="F963">
        <v>77</v>
      </c>
      <c r="G963">
        <v>1970</v>
      </c>
      <c r="H963">
        <v>79</v>
      </c>
      <c r="I963">
        <v>17.282</v>
      </c>
      <c r="J963">
        <v>1358.31</v>
      </c>
      <c r="K963">
        <v>679</v>
      </c>
    </row>
    <row r="964" spans="1:11" x14ac:dyDescent="0.25">
      <c r="A964">
        <v>21795</v>
      </c>
      <c r="B964" t="s">
        <v>1555</v>
      </c>
      <c r="C964" t="s">
        <v>1556</v>
      </c>
      <c r="E964" t="s">
        <v>602</v>
      </c>
      <c r="F964">
        <v>27</v>
      </c>
      <c r="G964">
        <v>1956</v>
      </c>
      <c r="H964">
        <v>435</v>
      </c>
      <c r="I964">
        <v>2.9060000000000001</v>
      </c>
      <c r="J964">
        <v>98.009</v>
      </c>
      <c r="K964">
        <v>21</v>
      </c>
    </row>
    <row r="965" spans="1:11" x14ac:dyDescent="0.25">
      <c r="A965">
        <v>14054</v>
      </c>
      <c r="B965" t="s">
        <v>1557</v>
      </c>
      <c r="C965" t="s">
        <v>948</v>
      </c>
      <c r="E965" t="s">
        <v>932</v>
      </c>
      <c r="F965">
        <v>7</v>
      </c>
      <c r="G965">
        <v>1962</v>
      </c>
      <c r="H965">
        <v>1004</v>
      </c>
      <c r="I965">
        <v>0</v>
      </c>
      <c r="J965">
        <v>0</v>
      </c>
      <c r="K965">
        <v>0</v>
      </c>
    </row>
    <row r="966" spans="1:11" x14ac:dyDescent="0.25">
      <c r="A966">
        <v>18082</v>
      </c>
      <c r="B966" t="s">
        <v>1558</v>
      </c>
      <c r="C966" t="s">
        <v>599</v>
      </c>
      <c r="E966" t="s">
        <v>524</v>
      </c>
      <c r="F966">
        <v>89</v>
      </c>
      <c r="G966">
        <v>1962</v>
      </c>
      <c r="H966">
        <v>1005</v>
      </c>
      <c r="I966">
        <v>0</v>
      </c>
      <c r="J966">
        <v>0</v>
      </c>
      <c r="K966">
        <v>0</v>
      </c>
    </row>
    <row r="967" spans="1:11" x14ac:dyDescent="0.25">
      <c r="A967">
        <v>21070</v>
      </c>
      <c r="B967" t="s">
        <v>1558</v>
      </c>
      <c r="C967" t="s">
        <v>701</v>
      </c>
      <c r="D967" t="s">
        <v>399</v>
      </c>
      <c r="E967" t="s">
        <v>524</v>
      </c>
      <c r="F967">
        <v>89</v>
      </c>
      <c r="G967">
        <v>2015</v>
      </c>
      <c r="H967">
        <v>1006</v>
      </c>
      <c r="I967">
        <v>0</v>
      </c>
      <c r="J967">
        <v>0</v>
      </c>
      <c r="K967">
        <v>0</v>
      </c>
    </row>
    <row r="968" spans="1:11" x14ac:dyDescent="0.25">
      <c r="A968">
        <v>18083</v>
      </c>
      <c r="B968" t="s">
        <v>1559</v>
      </c>
      <c r="C968" t="s">
        <v>1003</v>
      </c>
      <c r="D968" t="s">
        <v>404</v>
      </c>
      <c r="E968" t="s">
        <v>524</v>
      </c>
      <c r="F968">
        <v>89</v>
      </c>
      <c r="G968">
        <v>1965</v>
      </c>
      <c r="H968">
        <v>1007</v>
      </c>
      <c r="I968">
        <v>0</v>
      </c>
      <c r="J968">
        <v>0</v>
      </c>
      <c r="K968">
        <v>0</v>
      </c>
    </row>
    <row r="969" spans="1:11" x14ac:dyDescent="0.25">
      <c r="A969">
        <v>19062</v>
      </c>
      <c r="B969" t="s">
        <v>1560</v>
      </c>
      <c r="C969" t="s">
        <v>1042</v>
      </c>
      <c r="D969" t="s">
        <v>404</v>
      </c>
      <c r="E969" t="s">
        <v>902</v>
      </c>
      <c r="F969">
        <v>77</v>
      </c>
      <c r="G969">
        <v>1950</v>
      </c>
      <c r="H969">
        <v>272</v>
      </c>
      <c r="I969">
        <v>6.1260000000000003</v>
      </c>
      <c r="J969">
        <v>341.44600000000003</v>
      </c>
      <c r="K969">
        <v>168</v>
      </c>
    </row>
    <row r="970" spans="1:11" x14ac:dyDescent="0.25">
      <c r="A970">
        <v>25075</v>
      </c>
      <c r="B970" t="s">
        <v>1791</v>
      </c>
      <c r="C970" t="s">
        <v>596</v>
      </c>
      <c r="E970" t="s">
        <v>675</v>
      </c>
      <c r="F970">
        <v>55</v>
      </c>
      <c r="G970">
        <v>1958</v>
      </c>
      <c r="H970">
        <v>125</v>
      </c>
      <c r="I970">
        <v>14.704000000000001</v>
      </c>
      <c r="J970">
        <v>999.63099999999997</v>
      </c>
      <c r="K970">
        <v>494</v>
      </c>
    </row>
    <row r="971" spans="1:11" x14ac:dyDescent="0.25">
      <c r="A971">
        <v>16010</v>
      </c>
      <c r="B971" t="s">
        <v>1561</v>
      </c>
      <c r="C971" t="s">
        <v>849</v>
      </c>
      <c r="D971" t="s">
        <v>404</v>
      </c>
      <c r="E971" t="s">
        <v>520</v>
      </c>
      <c r="F971">
        <v>64</v>
      </c>
      <c r="G971">
        <v>1962</v>
      </c>
      <c r="H971">
        <v>57</v>
      </c>
      <c r="I971">
        <v>25.687999999999999</v>
      </c>
      <c r="J971">
        <v>1562.289</v>
      </c>
      <c r="K971">
        <v>649</v>
      </c>
    </row>
    <row r="972" spans="1:11" x14ac:dyDescent="0.25">
      <c r="A972">
        <v>99600</v>
      </c>
      <c r="B972" t="s">
        <v>1562</v>
      </c>
      <c r="C972" t="s">
        <v>599</v>
      </c>
      <c r="E972" t="s">
        <v>31</v>
      </c>
      <c r="F972">
        <v>19</v>
      </c>
      <c r="G972">
        <v>1966</v>
      </c>
      <c r="H972">
        <v>208</v>
      </c>
      <c r="I972">
        <v>8.25</v>
      </c>
      <c r="J972">
        <v>565.71299999999997</v>
      </c>
      <c r="K972">
        <v>331</v>
      </c>
    </row>
    <row r="973" spans="1:11" x14ac:dyDescent="0.25">
      <c r="A973">
        <v>15080</v>
      </c>
      <c r="B973" t="s">
        <v>1563</v>
      </c>
      <c r="C973" t="s">
        <v>826</v>
      </c>
      <c r="E973" t="s">
        <v>534</v>
      </c>
      <c r="F973">
        <v>13</v>
      </c>
      <c r="G973">
        <v>1983</v>
      </c>
      <c r="H973">
        <v>422</v>
      </c>
      <c r="I973">
        <v>5</v>
      </c>
      <c r="J973">
        <v>111.09</v>
      </c>
      <c r="K973">
        <v>0</v>
      </c>
    </row>
    <row r="974" spans="1:11" x14ac:dyDescent="0.25">
      <c r="A974">
        <v>97297</v>
      </c>
      <c r="B974" t="s">
        <v>1564</v>
      </c>
      <c r="C974" t="s">
        <v>582</v>
      </c>
      <c r="E974" t="s">
        <v>29</v>
      </c>
      <c r="F974">
        <v>17</v>
      </c>
      <c r="G974">
        <v>1959</v>
      </c>
      <c r="H974">
        <v>1008</v>
      </c>
      <c r="I974">
        <v>0</v>
      </c>
      <c r="J974">
        <v>0</v>
      </c>
      <c r="K974">
        <v>0</v>
      </c>
    </row>
    <row r="975" spans="1:11" x14ac:dyDescent="0.25">
      <c r="A975">
        <v>99537</v>
      </c>
      <c r="B975" t="s">
        <v>1564</v>
      </c>
      <c r="C975" t="s">
        <v>611</v>
      </c>
      <c r="E975" t="s">
        <v>29</v>
      </c>
      <c r="F975">
        <v>17</v>
      </c>
      <c r="G975">
        <v>1986</v>
      </c>
      <c r="H975">
        <v>1009</v>
      </c>
      <c r="I975">
        <v>0</v>
      </c>
      <c r="J975">
        <v>0</v>
      </c>
      <c r="K975">
        <v>0</v>
      </c>
    </row>
    <row r="976" spans="1:11" x14ac:dyDescent="0.25">
      <c r="A976">
        <v>21813</v>
      </c>
      <c r="B976" t="s">
        <v>1565</v>
      </c>
      <c r="C976" t="s">
        <v>585</v>
      </c>
      <c r="D976" t="s">
        <v>404</v>
      </c>
      <c r="E976" t="s">
        <v>29</v>
      </c>
      <c r="F976">
        <v>17</v>
      </c>
      <c r="G976">
        <v>1988</v>
      </c>
      <c r="H976">
        <v>582</v>
      </c>
      <c r="I976">
        <v>0.84399999999999997</v>
      </c>
      <c r="J976">
        <v>22.154</v>
      </c>
      <c r="K976">
        <v>0</v>
      </c>
    </row>
    <row r="977" spans="1:11" x14ac:dyDescent="0.25">
      <c r="A977">
        <v>18109</v>
      </c>
      <c r="B977" t="s">
        <v>1566</v>
      </c>
      <c r="C977" t="s">
        <v>580</v>
      </c>
      <c r="E977" t="s">
        <v>874</v>
      </c>
      <c r="F977">
        <v>90</v>
      </c>
      <c r="G977">
        <v>1986</v>
      </c>
      <c r="H977">
        <v>107</v>
      </c>
      <c r="I977">
        <v>18.251000000000001</v>
      </c>
      <c r="J977">
        <v>1107.779</v>
      </c>
      <c r="K977">
        <v>485</v>
      </c>
    </row>
    <row r="978" spans="1:11" x14ac:dyDescent="0.25">
      <c r="A978">
        <v>20569</v>
      </c>
      <c r="B978" t="s">
        <v>1566</v>
      </c>
      <c r="C978" t="s">
        <v>737</v>
      </c>
      <c r="E978" t="s">
        <v>874</v>
      </c>
      <c r="F978">
        <v>90</v>
      </c>
      <c r="G978">
        <v>1994</v>
      </c>
      <c r="H978">
        <v>299</v>
      </c>
      <c r="I978">
        <v>2.5630000000000002</v>
      </c>
      <c r="J978">
        <v>261.64400000000001</v>
      </c>
      <c r="K978">
        <v>167</v>
      </c>
    </row>
    <row r="979" spans="1:11" x14ac:dyDescent="0.25">
      <c r="A979">
        <v>19058</v>
      </c>
      <c r="B979" t="s">
        <v>1567</v>
      </c>
      <c r="C979" t="s">
        <v>926</v>
      </c>
      <c r="D979" t="s">
        <v>716</v>
      </c>
      <c r="E979" t="s">
        <v>874</v>
      </c>
      <c r="F979">
        <v>90</v>
      </c>
      <c r="G979">
        <v>2010</v>
      </c>
      <c r="H979">
        <v>319</v>
      </c>
      <c r="I979">
        <v>3.4220000000000002</v>
      </c>
      <c r="J979">
        <v>209.38200000000001</v>
      </c>
      <c r="K979">
        <v>73</v>
      </c>
    </row>
    <row r="980" spans="1:11" x14ac:dyDescent="0.25">
      <c r="A980">
        <v>21029</v>
      </c>
      <c r="B980" t="s">
        <v>1792</v>
      </c>
      <c r="C980" t="s">
        <v>611</v>
      </c>
      <c r="E980" t="s">
        <v>728</v>
      </c>
      <c r="F980">
        <v>87</v>
      </c>
      <c r="G980">
        <v>1978</v>
      </c>
      <c r="H980">
        <v>1010</v>
      </c>
      <c r="I980">
        <v>0</v>
      </c>
      <c r="J980">
        <v>0</v>
      </c>
      <c r="K980">
        <v>0</v>
      </c>
    </row>
    <row r="981" spans="1:11" x14ac:dyDescent="0.25">
      <c r="A981">
        <v>21071</v>
      </c>
      <c r="B981" t="s">
        <v>1568</v>
      </c>
      <c r="C981" t="s">
        <v>691</v>
      </c>
      <c r="D981" t="s">
        <v>716</v>
      </c>
      <c r="E981" t="s">
        <v>524</v>
      </c>
      <c r="F981">
        <v>89</v>
      </c>
      <c r="G981">
        <v>2010</v>
      </c>
      <c r="H981">
        <v>383</v>
      </c>
      <c r="I981">
        <v>1.7809999999999999</v>
      </c>
      <c r="J981">
        <v>137.172</v>
      </c>
      <c r="K981">
        <v>68</v>
      </c>
    </row>
    <row r="982" spans="1:11" x14ac:dyDescent="0.25">
      <c r="A982">
        <v>18135</v>
      </c>
      <c r="B982" t="s">
        <v>1569</v>
      </c>
      <c r="C982" t="s">
        <v>760</v>
      </c>
      <c r="D982" t="s">
        <v>404</v>
      </c>
      <c r="E982" t="s">
        <v>532</v>
      </c>
      <c r="F982">
        <v>1</v>
      </c>
      <c r="G982">
        <v>1967</v>
      </c>
      <c r="H982">
        <v>592</v>
      </c>
      <c r="I982">
        <v>0.93700000000000006</v>
      </c>
      <c r="J982">
        <v>20.285</v>
      </c>
      <c r="K982">
        <v>0</v>
      </c>
    </row>
    <row r="983" spans="1:11" x14ac:dyDescent="0.25">
      <c r="A983">
        <v>21050</v>
      </c>
      <c r="B983" t="s">
        <v>1570</v>
      </c>
      <c r="C983" t="s">
        <v>611</v>
      </c>
      <c r="E983" t="s">
        <v>602</v>
      </c>
      <c r="F983">
        <v>27</v>
      </c>
      <c r="G983">
        <v>1987</v>
      </c>
      <c r="H983">
        <v>386</v>
      </c>
      <c r="I983">
        <v>2.8130000000000002</v>
      </c>
      <c r="J983">
        <v>135.56299999999999</v>
      </c>
      <c r="K983">
        <v>47</v>
      </c>
    </row>
    <row r="984" spans="1:11" x14ac:dyDescent="0.25">
      <c r="A984">
        <v>96030</v>
      </c>
      <c r="B984" t="s">
        <v>1570</v>
      </c>
      <c r="C984" t="s">
        <v>618</v>
      </c>
      <c r="E984" t="s">
        <v>532</v>
      </c>
      <c r="F984">
        <v>1</v>
      </c>
      <c r="G984">
        <v>1950</v>
      </c>
      <c r="H984">
        <v>1011</v>
      </c>
      <c r="I984">
        <v>0</v>
      </c>
      <c r="J984">
        <v>0</v>
      </c>
      <c r="K984">
        <v>0</v>
      </c>
    </row>
    <row r="985" spans="1:11" x14ac:dyDescent="0.25">
      <c r="A985">
        <v>18061</v>
      </c>
      <c r="B985" t="s">
        <v>1571</v>
      </c>
      <c r="C985" t="s">
        <v>1042</v>
      </c>
      <c r="D985" t="s">
        <v>404</v>
      </c>
      <c r="E985" t="s">
        <v>532</v>
      </c>
      <c r="F985">
        <v>1</v>
      </c>
      <c r="G985">
        <v>1957</v>
      </c>
      <c r="H985">
        <v>1012</v>
      </c>
      <c r="I985">
        <v>0</v>
      </c>
      <c r="J985">
        <v>0</v>
      </c>
      <c r="K985">
        <v>0</v>
      </c>
    </row>
    <row r="986" spans="1:11" x14ac:dyDescent="0.25">
      <c r="A986">
        <v>21037</v>
      </c>
      <c r="B986" t="s">
        <v>1793</v>
      </c>
      <c r="C986" t="s">
        <v>1794</v>
      </c>
      <c r="D986" t="s">
        <v>404</v>
      </c>
      <c r="E986" t="s">
        <v>874</v>
      </c>
      <c r="F986">
        <v>90</v>
      </c>
      <c r="G986">
        <v>1966</v>
      </c>
      <c r="H986">
        <v>215</v>
      </c>
      <c r="I986">
        <v>11.345000000000001</v>
      </c>
      <c r="J986">
        <v>542.5</v>
      </c>
      <c r="K986">
        <v>116</v>
      </c>
    </row>
    <row r="987" spans="1:11" x14ac:dyDescent="0.25">
      <c r="A987">
        <v>24232</v>
      </c>
      <c r="B987" t="s">
        <v>1572</v>
      </c>
      <c r="C987" t="s">
        <v>800</v>
      </c>
      <c r="E987" t="s">
        <v>597</v>
      </c>
      <c r="F987">
        <v>51</v>
      </c>
      <c r="G987">
        <v>1970</v>
      </c>
      <c r="H987">
        <v>1013</v>
      </c>
      <c r="I987">
        <v>0</v>
      </c>
      <c r="J987">
        <v>0</v>
      </c>
      <c r="K987">
        <v>0</v>
      </c>
    </row>
    <row r="988" spans="1:11" x14ac:dyDescent="0.25">
      <c r="A988">
        <v>18052</v>
      </c>
      <c r="B988" t="s">
        <v>1573</v>
      </c>
      <c r="C988" t="s">
        <v>680</v>
      </c>
      <c r="E988" t="s">
        <v>855</v>
      </c>
      <c r="F988">
        <v>56</v>
      </c>
      <c r="G988">
        <v>1964</v>
      </c>
      <c r="H988">
        <v>475</v>
      </c>
      <c r="I988">
        <v>3.375</v>
      </c>
      <c r="J988">
        <v>70.340999999999994</v>
      </c>
      <c r="K988">
        <v>0</v>
      </c>
    </row>
    <row r="989" spans="1:11" x14ac:dyDescent="0.25">
      <c r="A989">
        <v>20526</v>
      </c>
      <c r="B989" t="s">
        <v>1574</v>
      </c>
      <c r="C989" t="s">
        <v>599</v>
      </c>
      <c r="E989" t="s">
        <v>574</v>
      </c>
      <c r="F989">
        <v>86</v>
      </c>
      <c r="G989">
        <v>1989</v>
      </c>
      <c r="H989">
        <v>464</v>
      </c>
      <c r="I989">
        <v>2</v>
      </c>
      <c r="J989">
        <v>79.430000000000007</v>
      </c>
      <c r="K989">
        <v>0</v>
      </c>
    </row>
    <row r="990" spans="1:11" x14ac:dyDescent="0.25">
      <c r="A990">
        <v>20541</v>
      </c>
      <c r="B990" t="s">
        <v>1575</v>
      </c>
      <c r="C990" t="s">
        <v>657</v>
      </c>
      <c r="E990" t="s">
        <v>895</v>
      </c>
      <c r="F990">
        <v>93</v>
      </c>
      <c r="G990">
        <v>1963</v>
      </c>
      <c r="H990">
        <v>1014</v>
      </c>
      <c r="I990">
        <v>0</v>
      </c>
      <c r="J990">
        <v>0</v>
      </c>
      <c r="K990">
        <v>0</v>
      </c>
    </row>
    <row r="991" spans="1:11" x14ac:dyDescent="0.25">
      <c r="A991">
        <v>17081</v>
      </c>
      <c r="B991" t="s">
        <v>1576</v>
      </c>
      <c r="C991" t="s">
        <v>747</v>
      </c>
      <c r="D991" t="s">
        <v>404</v>
      </c>
      <c r="E991" t="s">
        <v>535</v>
      </c>
      <c r="F991">
        <v>42</v>
      </c>
      <c r="G991">
        <v>1945</v>
      </c>
      <c r="H991">
        <v>357</v>
      </c>
      <c r="I991">
        <v>3.9380000000000002</v>
      </c>
      <c r="J991">
        <v>154.65</v>
      </c>
      <c r="K991">
        <v>0</v>
      </c>
    </row>
    <row r="992" spans="1:11" x14ac:dyDescent="0.25">
      <c r="A992">
        <v>15075</v>
      </c>
      <c r="B992" t="s">
        <v>1577</v>
      </c>
      <c r="C992" t="s">
        <v>652</v>
      </c>
      <c r="D992" t="s">
        <v>404</v>
      </c>
      <c r="E992" t="s">
        <v>532</v>
      </c>
      <c r="F992">
        <v>1</v>
      </c>
      <c r="G992">
        <v>1956</v>
      </c>
      <c r="H992">
        <v>551</v>
      </c>
      <c r="I992">
        <v>1.1879999999999999</v>
      </c>
      <c r="J992">
        <v>32.911999999999999</v>
      </c>
      <c r="K992">
        <v>0</v>
      </c>
    </row>
    <row r="993" spans="1:11" x14ac:dyDescent="0.25">
      <c r="A993">
        <v>98352</v>
      </c>
      <c r="B993" t="s">
        <v>1578</v>
      </c>
      <c r="C993" t="s">
        <v>678</v>
      </c>
      <c r="D993" t="s">
        <v>404</v>
      </c>
      <c r="E993" t="s">
        <v>532</v>
      </c>
      <c r="F993">
        <v>1</v>
      </c>
      <c r="G993">
        <v>1967</v>
      </c>
      <c r="H993">
        <v>586</v>
      </c>
      <c r="I993">
        <v>0.75</v>
      </c>
      <c r="J993">
        <v>20.786000000000001</v>
      </c>
      <c r="K993">
        <v>0</v>
      </c>
    </row>
    <row r="994" spans="1:11" x14ac:dyDescent="0.25">
      <c r="A994">
        <v>96205</v>
      </c>
      <c r="B994" t="s">
        <v>1579</v>
      </c>
      <c r="C994" t="s">
        <v>648</v>
      </c>
      <c r="E994" t="s">
        <v>532</v>
      </c>
      <c r="F994">
        <v>1</v>
      </c>
      <c r="G994">
        <v>1953</v>
      </c>
      <c r="H994">
        <v>473</v>
      </c>
      <c r="I994">
        <v>2.8130000000000002</v>
      </c>
      <c r="J994">
        <v>71.661000000000001</v>
      </c>
      <c r="K994">
        <v>0</v>
      </c>
    </row>
    <row r="995" spans="1:11" x14ac:dyDescent="0.25">
      <c r="A995">
        <v>20527</v>
      </c>
      <c r="B995" t="s">
        <v>1580</v>
      </c>
      <c r="C995" t="s">
        <v>655</v>
      </c>
      <c r="E995" t="s">
        <v>574</v>
      </c>
      <c r="F995">
        <v>86</v>
      </c>
      <c r="G995">
        <v>1989</v>
      </c>
      <c r="H995">
        <v>337</v>
      </c>
      <c r="I995">
        <v>4.7510000000000003</v>
      </c>
      <c r="J995">
        <v>176.15700000000001</v>
      </c>
      <c r="K995">
        <v>0</v>
      </c>
    </row>
    <row r="996" spans="1:11" x14ac:dyDescent="0.25">
      <c r="A996">
        <v>21024</v>
      </c>
      <c r="B996" t="s">
        <v>1795</v>
      </c>
      <c r="C996" t="s">
        <v>778</v>
      </c>
      <c r="E996" t="s">
        <v>728</v>
      </c>
      <c r="F996">
        <v>87</v>
      </c>
      <c r="G996">
        <v>1959</v>
      </c>
      <c r="H996">
        <v>1015</v>
      </c>
      <c r="I996">
        <v>0</v>
      </c>
      <c r="J996">
        <v>0</v>
      </c>
      <c r="K996">
        <v>0</v>
      </c>
    </row>
    <row r="997" spans="1:11" x14ac:dyDescent="0.25">
      <c r="A997">
        <v>21819</v>
      </c>
      <c r="B997" t="s">
        <v>1581</v>
      </c>
      <c r="C997" t="s">
        <v>669</v>
      </c>
      <c r="E997" t="s">
        <v>51</v>
      </c>
      <c r="F997">
        <v>36</v>
      </c>
      <c r="G997">
        <v>1952</v>
      </c>
      <c r="H997">
        <v>1016</v>
      </c>
      <c r="I997">
        <v>0</v>
      </c>
      <c r="J997">
        <v>0</v>
      </c>
      <c r="K997">
        <v>0</v>
      </c>
    </row>
    <row r="998" spans="1:11" x14ac:dyDescent="0.25">
      <c r="A998">
        <v>17093</v>
      </c>
      <c r="B998" t="s">
        <v>1582</v>
      </c>
      <c r="C998" t="s">
        <v>1505</v>
      </c>
      <c r="E998" t="s">
        <v>523</v>
      </c>
      <c r="F998">
        <v>63</v>
      </c>
      <c r="G998">
        <v>1967</v>
      </c>
      <c r="H998">
        <v>143</v>
      </c>
      <c r="I998">
        <v>21.062999999999999</v>
      </c>
      <c r="J998">
        <v>873.27599999999995</v>
      </c>
      <c r="K998">
        <v>279</v>
      </c>
    </row>
    <row r="999" spans="1:11" x14ac:dyDescent="0.25">
      <c r="A999">
        <v>10047</v>
      </c>
      <c r="B999" t="s">
        <v>1582</v>
      </c>
      <c r="C999" t="s">
        <v>701</v>
      </c>
      <c r="E999" t="s">
        <v>523</v>
      </c>
      <c r="F999">
        <v>63</v>
      </c>
      <c r="G999">
        <v>1997</v>
      </c>
      <c r="H999">
        <v>295</v>
      </c>
      <c r="I999">
        <v>12</v>
      </c>
      <c r="J999">
        <v>267.245</v>
      </c>
      <c r="K999">
        <v>0</v>
      </c>
    </row>
    <row r="1000" spans="1:11" x14ac:dyDescent="0.25">
      <c r="A1000">
        <v>13053</v>
      </c>
      <c r="B1000" t="s">
        <v>1583</v>
      </c>
      <c r="C1000" t="s">
        <v>747</v>
      </c>
      <c r="D1000" t="s">
        <v>404</v>
      </c>
      <c r="E1000" t="s">
        <v>583</v>
      </c>
      <c r="F1000">
        <v>70</v>
      </c>
      <c r="G1000">
        <v>1946</v>
      </c>
      <c r="H1000">
        <v>1017</v>
      </c>
      <c r="I1000">
        <v>0</v>
      </c>
      <c r="J1000">
        <v>0</v>
      </c>
      <c r="K1000">
        <v>0</v>
      </c>
    </row>
    <row r="1001" spans="1:11" x14ac:dyDescent="0.25">
      <c r="A1001">
        <v>97272</v>
      </c>
      <c r="B1001" t="s">
        <v>1584</v>
      </c>
      <c r="C1001" t="s">
        <v>655</v>
      </c>
      <c r="E1001" t="s">
        <v>532</v>
      </c>
      <c r="F1001">
        <v>1</v>
      </c>
      <c r="G1001">
        <v>1957</v>
      </c>
      <c r="H1001">
        <v>508</v>
      </c>
      <c r="I1001">
        <v>2.375</v>
      </c>
      <c r="J1001">
        <v>54.036000000000001</v>
      </c>
      <c r="K1001">
        <v>0</v>
      </c>
    </row>
    <row r="1002" spans="1:11" x14ac:dyDescent="0.25">
      <c r="A1002">
        <v>15068</v>
      </c>
      <c r="B1002" t="s">
        <v>1585</v>
      </c>
      <c r="C1002" t="s">
        <v>826</v>
      </c>
      <c r="E1002" t="s">
        <v>661</v>
      </c>
      <c r="F1002">
        <v>24</v>
      </c>
      <c r="G1002">
        <v>1956</v>
      </c>
      <c r="H1002">
        <v>37</v>
      </c>
      <c r="I1002">
        <v>22.251000000000001</v>
      </c>
      <c r="J1002">
        <v>1826.05</v>
      </c>
      <c r="K1002">
        <v>983</v>
      </c>
    </row>
    <row r="1003" spans="1:11" x14ac:dyDescent="0.25">
      <c r="A1003">
        <v>19005</v>
      </c>
      <c r="B1003" t="s">
        <v>1586</v>
      </c>
      <c r="C1003" t="s">
        <v>719</v>
      </c>
      <c r="E1003" t="s">
        <v>670</v>
      </c>
      <c r="F1003">
        <v>28</v>
      </c>
      <c r="G1003">
        <v>1959</v>
      </c>
      <c r="H1003">
        <v>605</v>
      </c>
      <c r="I1003">
        <v>0.5</v>
      </c>
      <c r="J1003">
        <v>13.28</v>
      </c>
      <c r="K1003">
        <v>0</v>
      </c>
    </row>
    <row r="1004" spans="1:11" x14ac:dyDescent="0.25">
      <c r="A1004">
        <v>97262</v>
      </c>
      <c r="B1004" t="s">
        <v>1587</v>
      </c>
      <c r="C1004" t="s">
        <v>1070</v>
      </c>
      <c r="D1004" t="s">
        <v>404</v>
      </c>
      <c r="E1004" t="s">
        <v>670</v>
      </c>
      <c r="F1004">
        <v>28</v>
      </c>
      <c r="G1004">
        <v>1964</v>
      </c>
      <c r="H1004">
        <v>606</v>
      </c>
      <c r="I1004">
        <v>0.5</v>
      </c>
      <c r="J1004">
        <v>13.28</v>
      </c>
      <c r="K1004">
        <v>0</v>
      </c>
    </row>
    <row r="1005" spans="1:11" x14ac:dyDescent="0.25">
      <c r="A1005">
        <v>21820</v>
      </c>
      <c r="B1005" t="s">
        <v>1588</v>
      </c>
      <c r="C1005" t="s">
        <v>1432</v>
      </c>
      <c r="E1005" t="s">
        <v>51</v>
      </c>
      <c r="F1005">
        <v>36</v>
      </c>
      <c r="G1005">
        <v>1959</v>
      </c>
      <c r="H1005">
        <v>467</v>
      </c>
      <c r="I1005">
        <v>2.125</v>
      </c>
      <c r="J1005">
        <v>78.981999999999999</v>
      </c>
      <c r="K1005">
        <v>0</v>
      </c>
    </row>
    <row r="1006" spans="1:11" x14ac:dyDescent="0.25">
      <c r="A1006">
        <v>16012</v>
      </c>
      <c r="B1006" t="s">
        <v>1589</v>
      </c>
      <c r="C1006" t="s">
        <v>736</v>
      </c>
      <c r="E1006" t="s">
        <v>581</v>
      </c>
      <c r="F1006">
        <v>79</v>
      </c>
      <c r="G1006">
        <v>2001</v>
      </c>
      <c r="H1006">
        <v>1018</v>
      </c>
      <c r="I1006">
        <v>0</v>
      </c>
      <c r="J1006">
        <v>0</v>
      </c>
      <c r="K1006">
        <v>0</v>
      </c>
    </row>
    <row r="1007" spans="1:11" x14ac:dyDescent="0.25">
      <c r="A1007">
        <v>18021</v>
      </c>
      <c r="B1007" t="s">
        <v>1590</v>
      </c>
      <c r="C1007" t="s">
        <v>888</v>
      </c>
      <c r="D1007" t="s">
        <v>404</v>
      </c>
      <c r="E1007" t="s">
        <v>728</v>
      </c>
      <c r="F1007">
        <v>87</v>
      </c>
      <c r="G1007">
        <v>1938</v>
      </c>
      <c r="H1007">
        <v>392</v>
      </c>
      <c r="I1007">
        <v>3.3130000000000002</v>
      </c>
      <c r="J1007">
        <v>131.12</v>
      </c>
      <c r="K1007">
        <v>0</v>
      </c>
    </row>
    <row r="1008" spans="1:11" x14ac:dyDescent="0.25">
      <c r="A1008">
        <v>17049</v>
      </c>
      <c r="B1008" t="s">
        <v>1591</v>
      </c>
      <c r="C1008" t="s">
        <v>618</v>
      </c>
      <c r="E1008" t="s">
        <v>51</v>
      </c>
      <c r="F1008">
        <v>36</v>
      </c>
      <c r="G1008">
        <v>1951</v>
      </c>
      <c r="H1008">
        <v>1019</v>
      </c>
      <c r="I1008">
        <v>0</v>
      </c>
      <c r="J1008">
        <v>0</v>
      </c>
      <c r="K1008">
        <v>0</v>
      </c>
    </row>
    <row r="1009" spans="1:11" x14ac:dyDescent="0.25">
      <c r="A1009">
        <v>19044</v>
      </c>
      <c r="B1009" t="s">
        <v>1592</v>
      </c>
      <c r="C1009" t="s">
        <v>1186</v>
      </c>
      <c r="D1009" t="s">
        <v>399</v>
      </c>
      <c r="E1009" t="s">
        <v>532</v>
      </c>
      <c r="F1009">
        <v>1</v>
      </c>
      <c r="G1009">
        <v>2007</v>
      </c>
      <c r="H1009">
        <v>421</v>
      </c>
      <c r="I1009">
        <v>4.8129999999999997</v>
      </c>
      <c r="J1009">
        <v>111.374</v>
      </c>
      <c r="K1009">
        <v>0</v>
      </c>
    </row>
    <row r="1010" spans="1:11" x14ac:dyDescent="0.25">
      <c r="A1010">
        <v>20575</v>
      </c>
      <c r="B1010" t="s">
        <v>1593</v>
      </c>
      <c r="C1010" t="s">
        <v>1594</v>
      </c>
      <c r="D1010" t="s">
        <v>716</v>
      </c>
      <c r="E1010" t="s">
        <v>532</v>
      </c>
      <c r="F1010">
        <v>1</v>
      </c>
      <c r="G1010">
        <v>2009</v>
      </c>
      <c r="H1010">
        <v>509</v>
      </c>
      <c r="I1010">
        <v>2.5</v>
      </c>
      <c r="J1010">
        <v>53.57</v>
      </c>
      <c r="K1010">
        <v>0</v>
      </c>
    </row>
    <row r="1011" spans="1:11" x14ac:dyDescent="0.25">
      <c r="A1011">
        <v>15026</v>
      </c>
      <c r="B1011" t="s">
        <v>1595</v>
      </c>
      <c r="C1011" t="s">
        <v>582</v>
      </c>
      <c r="E1011" t="s">
        <v>520</v>
      </c>
      <c r="F1011">
        <v>64</v>
      </c>
      <c r="G1011">
        <v>1964</v>
      </c>
      <c r="H1011">
        <v>312</v>
      </c>
      <c r="I1011">
        <v>2</v>
      </c>
      <c r="J1011">
        <v>225.56200000000001</v>
      </c>
      <c r="K1011">
        <v>144</v>
      </c>
    </row>
    <row r="1012" spans="1:11" x14ac:dyDescent="0.25">
      <c r="A1012">
        <v>16059</v>
      </c>
      <c r="B1012" t="s">
        <v>1595</v>
      </c>
      <c r="C1012" t="s">
        <v>600</v>
      </c>
      <c r="E1012" t="s">
        <v>965</v>
      </c>
      <c r="F1012">
        <v>83</v>
      </c>
      <c r="G1012">
        <v>1975</v>
      </c>
      <c r="H1012">
        <v>1020</v>
      </c>
      <c r="I1012">
        <v>0</v>
      </c>
      <c r="J1012">
        <v>0</v>
      </c>
      <c r="K1012">
        <v>0</v>
      </c>
    </row>
    <row r="1013" spans="1:11" x14ac:dyDescent="0.25">
      <c r="A1013">
        <v>98369</v>
      </c>
      <c r="B1013" t="s">
        <v>1596</v>
      </c>
      <c r="C1013" t="s">
        <v>690</v>
      </c>
      <c r="D1013" t="s">
        <v>404</v>
      </c>
      <c r="E1013" t="s">
        <v>670</v>
      </c>
      <c r="F1013">
        <v>28</v>
      </c>
      <c r="G1013">
        <v>1957</v>
      </c>
      <c r="H1013">
        <v>515</v>
      </c>
      <c r="I1013">
        <v>2.25</v>
      </c>
      <c r="J1013">
        <v>49.985999999999997</v>
      </c>
      <c r="K1013">
        <v>0</v>
      </c>
    </row>
    <row r="1014" spans="1:11" x14ac:dyDescent="0.25">
      <c r="A1014">
        <v>20522</v>
      </c>
      <c r="B1014" t="s">
        <v>1597</v>
      </c>
      <c r="C1014" t="s">
        <v>646</v>
      </c>
      <c r="D1014" t="s">
        <v>716</v>
      </c>
      <c r="E1014" t="s">
        <v>902</v>
      </c>
      <c r="F1014">
        <v>77</v>
      </c>
      <c r="G1014">
        <v>2009</v>
      </c>
      <c r="H1014">
        <v>487</v>
      </c>
      <c r="I1014">
        <v>1.7190000000000001</v>
      </c>
      <c r="J1014">
        <v>64.912000000000006</v>
      </c>
      <c r="K1014">
        <v>0</v>
      </c>
    </row>
    <row r="1015" spans="1:11" x14ac:dyDescent="0.25">
      <c r="A1015">
        <v>19057</v>
      </c>
      <c r="B1015" t="s">
        <v>1598</v>
      </c>
      <c r="C1015" t="s">
        <v>981</v>
      </c>
      <c r="D1015" t="s">
        <v>399</v>
      </c>
      <c r="E1015" t="s">
        <v>902</v>
      </c>
      <c r="F1015">
        <v>77</v>
      </c>
      <c r="G1015">
        <v>2007</v>
      </c>
      <c r="H1015">
        <v>451</v>
      </c>
      <c r="I1015">
        <v>2.375</v>
      </c>
      <c r="J1015">
        <v>87.841999999999999</v>
      </c>
      <c r="K1015">
        <v>0</v>
      </c>
    </row>
    <row r="1016" spans="1:11" x14ac:dyDescent="0.25">
      <c r="A1016">
        <v>24275</v>
      </c>
      <c r="B1016" t="s">
        <v>1598</v>
      </c>
      <c r="C1016" t="s">
        <v>701</v>
      </c>
      <c r="E1016" t="s">
        <v>446</v>
      </c>
      <c r="F1016">
        <v>52</v>
      </c>
      <c r="G1016">
        <v>1963</v>
      </c>
      <c r="H1016">
        <v>284</v>
      </c>
      <c r="I1016">
        <v>6.5</v>
      </c>
      <c r="J1016">
        <v>298.262</v>
      </c>
      <c r="K1016">
        <v>99</v>
      </c>
    </row>
    <row r="1017" spans="1:11" x14ac:dyDescent="0.25">
      <c r="A1017">
        <v>27080</v>
      </c>
      <c r="B1017" t="s">
        <v>1599</v>
      </c>
      <c r="C1017" t="s">
        <v>590</v>
      </c>
      <c r="E1017" t="s">
        <v>902</v>
      </c>
      <c r="F1017">
        <v>77</v>
      </c>
      <c r="G1017">
        <v>1970</v>
      </c>
      <c r="H1017">
        <v>231</v>
      </c>
      <c r="I1017">
        <v>5.6879999999999997</v>
      </c>
      <c r="J1017">
        <v>466.995</v>
      </c>
      <c r="K1017">
        <v>235</v>
      </c>
    </row>
    <row r="1018" spans="1:11" x14ac:dyDescent="0.25">
      <c r="A1018">
        <v>21047</v>
      </c>
      <c r="B1018" t="s">
        <v>1796</v>
      </c>
      <c r="C1018" t="s">
        <v>778</v>
      </c>
      <c r="E1018" t="s">
        <v>602</v>
      </c>
      <c r="F1018">
        <v>27</v>
      </c>
      <c r="G1018">
        <v>1994</v>
      </c>
      <c r="H1018">
        <v>538</v>
      </c>
      <c r="I1018">
        <v>1.5629999999999999</v>
      </c>
      <c r="J1018">
        <v>38.122999999999998</v>
      </c>
      <c r="K1018">
        <v>0</v>
      </c>
    </row>
    <row r="1019" spans="1:11" x14ac:dyDescent="0.25">
      <c r="A1019">
        <v>15028</v>
      </c>
      <c r="B1019" t="s">
        <v>1600</v>
      </c>
      <c r="C1019" t="s">
        <v>611</v>
      </c>
      <c r="E1019" t="s">
        <v>581</v>
      </c>
      <c r="F1019">
        <v>79</v>
      </c>
      <c r="G1019">
        <v>1987</v>
      </c>
      <c r="H1019">
        <v>1021</v>
      </c>
      <c r="I1019">
        <v>0</v>
      </c>
      <c r="J1019">
        <v>0</v>
      </c>
      <c r="K1019">
        <v>0</v>
      </c>
    </row>
    <row r="1020" spans="1:11" x14ac:dyDescent="0.25">
      <c r="A1020">
        <v>23086</v>
      </c>
      <c r="B1020" t="s">
        <v>1601</v>
      </c>
      <c r="C1020" t="s">
        <v>599</v>
      </c>
      <c r="E1020" t="s">
        <v>445</v>
      </c>
      <c r="F1020">
        <v>43</v>
      </c>
      <c r="G1020">
        <v>1955</v>
      </c>
      <c r="H1020">
        <v>174</v>
      </c>
      <c r="I1020">
        <v>9.9380000000000006</v>
      </c>
      <c r="J1020">
        <v>720.64800000000002</v>
      </c>
      <c r="K1020">
        <v>358</v>
      </c>
    </row>
    <row r="1021" spans="1:11" x14ac:dyDescent="0.25">
      <c r="A1021">
        <v>26010</v>
      </c>
      <c r="B1021" t="s">
        <v>1602</v>
      </c>
      <c r="C1021" t="s">
        <v>582</v>
      </c>
      <c r="E1021" t="s">
        <v>532</v>
      </c>
      <c r="F1021">
        <v>1</v>
      </c>
      <c r="G1021">
        <v>1953</v>
      </c>
      <c r="H1021">
        <v>109</v>
      </c>
      <c r="I1021">
        <v>21.023</v>
      </c>
      <c r="J1021">
        <v>1090.7059999999999</v>
      </c>
      <c r="K1021">
        <v>355</v>
      </c>
    </row>
    <row r="1022" spans="1:11" x14ac:dyDescent="0.25">
      <c r="A1022">
        <v>14022</v>
      </c>
      <c r="B1022" t="s">
        <v>1603</v>
      </c>
      <c r="C1022" t="s">
        <v>690</v>
      </c>
      <c r="D1022" t="s">
        <v>404</v>
      </c>
      <c r="E1022" t="s">
        <v>675</v>
      </c>
      <c r="F1022">
        <v>55</v>
      </c>
      <c r="G1022">
        <v>1985</v>
      </c>
      <c r="H1022">
        <v>525</v>
      </c>
      <c r="I1022">
        <v>0.59399999999999997</v>
      </c>
      <c r="J1022">
        <v>45.56</v>
      </c>
      <c r="K1022">
        <v>26</v>
      </c>
    </row>
    <row r="1023" spans="1:11" x14ac:dyDescent="0.25">
      <c r="A1023">
        <v>28009</v>
      </c>
      <c r="B1023" t="s">
        <v>1603</v>
      </c>
      <c r="C1023" t="s">
        <v>1269</v>
      </c>
      <c r="D1023" t="s">
        <v>404</v>
      </c>
      <c r="E1023" t="s">
        <v>532</v>
      </c>
      <c r="F1023">
        <v>1</v>
      </c>
      <c r="G1023">
        <v>1955</v>
      </c>
      <c r="H1023">
        <v>523</v>
      </c>
      <c r="I1023">
        <v>1.9379999999999999</v>
      </c>
      <c r="J1023">
        <v>46.231999999999999</v>
      </c>
      <c r="K1023">
        <v>0</v>
      </c>
    </row>
    <row r="1024" spans="1:11" x14ac:dyDescent="0.25">
      <c r="A1024">
        <v>16066</v>
      </c>
      <c r="B1024" t="s">
        <v>1604</v>
      </c>
      <c r="C1024" t="s">
        <v>1605</v>
      </c>
      <c r="D1024" t="s">
        <v>404</v>
      </c>
      <c r="E1024" t="s">
        <v>583</v>
      </c>
      <c r="F1024">
        <v>70</v>
      </c>
      <c r="G1024">
        <v>1945</v>
      </c>
      <c r="H1024">
        <v>1022</v>
      </c>
      <c r="I1024">
        <v>0</v>
      </c>
      <c r="J1024">
        <v>0</v>
      </c>
      <c r="K1024">
        <v>0</v>
      </c>
    </row>
    <row r="1025" spans="1:11" x14ac:dyDescent="0.25">
      <c r="A1025">
        <v>20509</v>
      </c>
      <c r="B1025" t="s">
        <v>1606</v>
      </c>
      <c r="C1025" t="s">
        <v>826</v>
      </c>
      <c r="E1025" t="s">
        <v>860</v>
      </c>
      <c r="F1025">
        <v>45</v>
      </c>
      <c r="G1025">
        <v>1971</v>
      </c>
      <c r="H1025">
        <v>367</v>
      </c>
      <c r="I1025">
        <v>3.625</v>
      </c>
      <c r="J1025">
        <v>150.18</v>
      </c>
      <c r="K1025">
        <v>48</v>
      </c>
    </row>
    <row r="1026" spans="1:11" x14ac:dyDescent="0.25">
      <c r="A1026">
        <v>19031</v>
      </c>
      <c r="B1026" t="s">
        <v>1607</v>
      </c>
      <c r="C1026" t="s">
        <v>911</v>
      </c>
      <c r="D1026" t="s">
        <v>399</v>
      </c>
      <c r="E1026" t="s">
        <v>620</v>
      </c>
      <c r="F1026">
        <v>69</v>
      </c>
      <c r="G1026">
        <v>2006</v>
      </c>
      <c r="H1026">
        <v>281</v>
      </c>
      <c r="I1026">
        <v>6.9370000000000003</v>
      </c>
      <c r="J1026">
        <v>320.8</v>
      </c>
      <c r="K1026">
        <v>118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133" workbookViewId="0">
      <selection activeCell="J140" sqref="J14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21058</v>
      </c>
      <c r="F1" s="292"/>
      <c r="G1" s="308" t="s">
        <v>181</v>
      </c>
      <c r="H1" s="13"/>
    </row>
    <row r="2" spans="1:8" ht="13.15" customHeight="1" x14ac:dyDescent="0.25">
      <c r="A2" s="292"/>
      <c r="B2" s="292" t="s">
        <v>1797</v>
      </c>
      <c r="C2" s="292"/>
      <c r="D2" s="292"/>
      <c r="E2" s="292"/>
      <c r="F2" s="292"/>
      <c r="H2" s="13"/>
    </row>
    <row r="3" spans="1:8" ht="13.15" customHeight="1" x14ac:dyDescent="0.3">
      <c r="A3" s="292" t="s">
        <v>1798</v>
      </c>
      <c r="B3" s="292" t="s">
        <v>1686</v>
      </c>
      <c r="C3" s="465" t="s">
        <v>1799</v>
      </c>
      <c r="D3" s="292"/>
      <c r="E3" s="466">
        <v>44521</v>
      </c>
      <c r="F3" s="292" t="s">
        <v>1800</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1801</v>
      </c>
      <c r="B8" s="465" t="s">
        <v>1802</v>
      </c>
      <c r="C8" s="292" t="s">
        <v>378</v>
      </c>
      <c r="D8" s="292">
        <v>1</v>
      </c>
      <c r="E8" s="292" t="s">
        <v>379</v>
      </c>
      <c r="F8" s="292" t="s">
        <v>1803</v>
      </c>
      <c r="G8" s="306"/>
      <c r="H8" s="13"/>
    </row>
    <row r="9" spans="1:8" ht="14.25" x14ac:dyDescent="0.3">
      <c r="A9" s="464">
        <v>14074</v>
      </c>
      <c r="B9" s="292" t="s">
        <v>1804</v>
      </c>
      <c r="C9" s="292" t="s">
        <v>33</v>
      </c>
      <c r="D9" s="292"/>
      <c r="E9" s="464">
        <v>55</v>
      </c>
      <c r="F9" s="464" t="s">
        <v>1805</v>
      </c>
      <c r="G9" s="306" t="s">
        <v>192</v>
      </c>
      <c r="H9" s="13"/>
    </row>
    <row r="10" spans="1:8" ht="14.25" x14ac:dyDescent="0.3">
      <c r="A10" s="464">
        <v>14075</v>
      </c>
      <c r="B10" s="292" t="s">
        <v>1806</v>
      </c>
      <c r="C10" s="292" t="s">
        <v>33</v>
      </c>
      <c r="D10" s="292"/>
      <c r="E10" s="464">
        <v>9</v>
      </c>
      <c r="F10" s="464" t="s">
        <v>1807</v>
      </c>
      <c r="G10" s="306" t="s">
        <v>196</v>
      </c>
      <c r="H10" s="13"/>
    </row>
    <row r="11" spans="1:8" x14ac:dyDescent="0.25">
      <c r="A11" s="464">
        <v>29062</v>
      </c>
      <c r="B11" s="292" t="s">
        <v>1808</v>
      </c>
      <c r="C11" s="292" t="s">
        <v>33</v>
      </c>
      <c r="D11" s="292"/>
      <c r="E11" s="464">
        <v>7</v>
      </c>
      <c r="F11" s="464" t="s">
        <v>1809</v>
      </c>
      <c r="H11" s="13"/>
    </row>
    <row r="12" spans="1:8" ht="14.25" x14ac:dyDescent="0.3">
      <c r="A12" s="292"/>
      <c r="B12" s="292"/>
      <c r="C12" s="292"/>
      <c r="D12" s="292"/>
      <c r="E12" s="292"/>
      <c r="F12" s="292"/>
      <c r="G12" s="306"/>
      <c r="H12" s="13"/>
    </row>
    <row r="13" spans="1:8" ht="26.25" x14ac:dyDescent="0.3">
      <c r="A13" s="292" t="s">
        <v>1801</v>
      </c>
      <c r="B13" s="465" t="s">
        <v>1802</v>
      </c>
      <c r="C13" s="292" t="s">
        <v>378</v>
      </c>
      <c r="D13" s="292">
        <v>2</v>
      </c>
      <c r="E13" s="292" t="s">
        <v>379</v>
      </c>
      <c r="F13" s="292" t="s">
        <v>1810</v>
      </c>
      <c r="G13" s="306"/>
      <c r="H13" s="13"/>
    </row>
    <row r="14" spans="1:8" ht="14.25" x14ac:dyDescent="0.3">
      <c r="A14" s="464">
        <v>21775</v>
      </c>
      <c r="B14" s="292" t="s">
        <v>1811</v>
      </c>
      <c r="C14" s="292" t="s">
        <v>29</v>
      </c>
      <c r="D14" s="292"/>
      <c r="E14" s="464">
        <v>16</v>
      </c>
      <c r="F14" s="464" t="s">
        <v>1812</v>
      </c>
      <c r="G14" s="306"/>
      <c r="H14" s="13"/>
    </row>
    <row r="15" spans="1:8" ht="14.25" x14ac:dyDescent="0.3">
      <c r="A15" s="464">
        <v>21774</v>
      </c>
      <c r="B15" s="292" t="s">
        <v>1813</v>
      </c>
      <c r="C15" s="292" t="s">
        <v>29</v>
      </c>
      <c r="D15" s="292"/>
      <c r="E15" s="464">
        <v>6</v>
      </c>
      <c r="F15" s="464" t="s">
        <v>1814</v>
      </c>
      <c r="G15" s="306"/>
      <c r="H15" s="13"/>
    </row>
    <row r="16" spans="1:8" ht="14.25" x14ac:dyDescent="0.3">
      <c r="A16" s="464">
        <v>24235</v>
      </c>
      <c r="B16" s="292" t="s">
        <v>1815</v>
      </c>
      <c r="C16" s="292" t="s">
        <v>707</v>
      </c>
      <c r="D16" s="292"/>
      <c r="E16" s="464">
        <v>36</v>
      </c>
      <c r="F16" s="464" t="s">
        <v>1816</v>
      </c>
      <c r="G16" s="306"/>
      <c r="H16" s="13"/>
    </row>
    <row r="17" spans="1:8" ht="14.25" x14ac:dyDescent="0.3">
      <c r="A17" s="292"/>
      <c r="B17" s="292"/>
      <c r="C17" s="292"/>
      <c r="D17" s="292"/>
      <c r="E17" s="292"/>
      <c r="F17" s="292"/>
      <c r="G17" s="306"/>
      <c r="H17" s="13"/>
    </row>
    <row r="18" spans="1:8" ht="26.25" x14ac:dyDescent="0.3">
      <c r="A18" s="292" t="s">
        <v>1801</v>
      </c>
      <c r="B18" s="465" t="s">
        <v>1802</v>
      </c>
      <c r="C18" s="292" t="s">
        <v>378</v>
      </c>
      <c r="D18" s="292">
        <v>3</v>
      </c>
      <c r="E18" s="292" t="s">
        <v>379</v>
      </c>
      <c r="F18" s="292" t="s">
        <v>1817</v>
      </c>
      <c r="G18" s="306"/>
      <c r="H18" s="13"/>
    </row>
    <row r="19" spans="1:8" ht="14.25" x14ac:dyDescent="0.3">
      <c r="A19" s="464">
        <v>27039</v>
      </c>
      <c r="B19" s="292" t="s">
        <v>1818</v>
      </c>
      <c r="C19" s="292" t="s">
        <v>31</v>
      </c>
      <c r="D19" s="292"/>
      <c r="E19" s="464">
        <v>2</v>
      </c>
      <c r="F19" s="464" t="s">
        <v>1819</v>
      </c>
      <c r="G19" s="306"/>
      <c r="H19" s="13"/>
    </row>
    <row r="20" spans="1:8" x14ac:dyDescent="0.25">
      <c r="A20" s="464">
        <v>99532</v>
      </c>
      <c r="B20" s="292" t="s">
        <v>1820</v>
      </c>
      <c r="C20" s="292" t="s">
        <v>29</v>
      </c>
      <c r="D20" s="292"/>
      <c r="E20" s="464">
        <v>1</v>
      </c>
      <c r="F20" s="464" t="s">
        <v>1821</v>
      </c>
      <c r="G20" s="13"/>
      <c r="H20" s="13"/>
    </row>
    <row r="21" spans="1:8" x14ac:dyDescent="0.25">
      <c r="A21" s="464">
        <v>29009</v>
      </c>
      <c r="B21" s="292" t="s">
        <v>1822</v>
      </c>
      <c r="C21" s="292" t="s">
        <v>450</v>
      </c>
      <c r="D21" s="292"/>
      <c r="E21" s="464">
        <v>236</v>
      </c>
      <c r="F21" s="464" t="s">
        <v>1823</v>
      </c>
      <c r="G21" s="13"/>
      <c r="H21" s="13"/>
    </row>
    <row r="22" spans="1:8" x14ac:dyDescent="0.25">
      <c r="A22" s="292"/>
      <c r="B22" s="292"/>
      <c r="C22" s="292"/>
      <c r="D22" s="292"/>
      <c r="E22" s="292"/>
      <c r="F22" s="292"/>
      <c r="G22" s="13"/>
      <c r="H22" s="13"/>
    </row>
    <row r="23" spans="1:8" ht="25.5" x14ac:dyDescent="0.25">
      <c r="A23" s="292" t="s">
        <v>1801</v>
      </c>
      <c r="B23" s="465" t="s">
        <v>1802</v>
      </c>
      <c r="C23" s="292" t="s">
        <v>378</v>
      </c>
      <c r="D23" s="292">
        <v>4</v>
      </c>
      <c r="E23" s="292" t="s">
        <v>379</v>
      </c>
      <c r="F23" s="292" t="s">
        <v>1824</v>
      </c>
      <c r="G23" s="13"/>
      <c r="H23" s="13"/>
    </row>
    <row r="24" spans="1:8" x14ac:dyDescent="0.25">
      <c r="A24" s="464">
        <v>14008</v>
      </c>
      <c r="B24" s="292" t="s">
        <v>1825</v>
      </c>
      <c r="C24" s="292" t="s">
        <v>443</v>
      </c>
      <c r="D24" s="292"/>
      <c r="E24" s="464">
        <v>26</v>
      </c>
      <c r="F24" s="464" t="s">
        <v>1826</v>
      </c>
      <c r="G24" s="13"/>
      <c r="H24" s="13"/>
    </row>
    <row r="25" spans="1:8" x14ac:dyDescent="0.25">
      <c r="A25" s="464">
        <v>15001</v>
      </c>
      <c r="B25" s="292" t="s">
        <v>1827</v>
      </c>
      <c r="C25" s="292" t="s">
        <v>443</v>
      </c>
      <c r="D25" s="292"/>
      <c r="E25" s="464">
        <v>71</v>
      </c>
      <c r="F25" s="464" t="s">
        <v>1828</v>
      </c>
      <c r="G25" s="13"/>
      <c r="H25" s="13"/>
    </row>
    <row r="26" spans="1:8" x14ac:dyDescent="0.25">
      <c r="A26" s="464">
        <v>18124</v>
      </c>
      <c r="B26" s="292" t="s">
        <v>1829</v>
      </c>
      <c r="C26" s="292" t="s">
        <v>529</v>
      </c>
      <c r="D26" s="292"/>
      <c r="E26" s="464">
        <v>88</v>
      </c>
      <c r="F26" s="464" t="s">
        <v>1830</v>
      </c>
      <c r="G26" s="13"/>
      <c r="H26" s="13"/>
    </row>
    <row r="27" spans="1:8" x14ac:dyDescent="0.25">
      <c r="A27" s="292"/>
      <c r="B27" s="292"/>
      <c r="C27" s="292"/>
      <c r="D27" s="292"/>
      <c r="E27" s="292"/>
      <c r="F27" s="292"/>
      <c r="G27" s="13"/>
      <c r="H27" s="13"/>
    </row>
    <row r="28" spans="1:8" ht="25.5" x14ac:dyDescent="0.25">
      <c r="A28" s="292" t="s">
        <v>1801</v>
      </c>
      <c r="B28" s="465" t="s">
        <v>1802</v>
      </c>
      <c r="C28" s="292" t="s">
        <v>378</v>
      </c>
      <c r="D28" s="292">
        <v>5</v>
      </c>
      <c r="E28" s="292" t="s">
        <v>379</v>
      </c>
      <c r="F28" s="292" t="s">
        <v>1831</v>
      </c>
      <c r="G28" s="13"/>
      <c r="H28" s="13"/>
    </row>
    <row r="29" spans="1:8" x14ac:dyDescent="0.25">
      <c r="A29" s="464">
        <v>98446</v>
      </c>
      <c r="B29" s="292" t="s">
        <v>1832</v>
      </c>
      <c r="C29" s="292" t="s">
        <v>33</v>
      </c>
      <c r="D29" s="292"/>
      <c r="E29" s="464">
        <v>11</v>
      </c>
      <c r="F29" s="464" t="s">
        <v>1833</v>
      </c>
      <c r="G29" s="13"/>
      <c r="H29" s="13"/>
    </row>
    <row r="30" spans="1:8" x14ac:dyDescent="0.25">
      <c r="A30" s="464">
        <v>20505</v>
      </c>
      <c r="B30" s="292" t="s">
        <v>1834</v>
      </c>
      <c r="C30" s="292" t="s">
        <v>33</v>
      </c>
      <c r="D30" s="292"/>
      <c r="E30" s="464">
        <v>156</v>
      </c>
      <c r="F30" s="464" t="s">
        <v>1835</v>
      </c>
      <c r="G30" s="13"/>
      <c r="H30" s="13"/>
    </row>
    <row r="31" spans="1:8" x14ac:dyDescent="0.25">
      <c r="A31" s="464">
        <v>15058</v>
      </c>
      <c r="B31" s="292" t="s">
        <v>1836</v>
      </c>
      <c r="C31" s="292" t="s">
        <v>33</v>
      </c>
      <c r="D31" s="292"/>
      <c r="E31" s="464">
        <v>23</v>
      </c>
      <c r="F31" s="464" t="s">
        <v>1837</v>
      </c>
      <c r="G31" s="13"/>
      <c r="H31" s="13"/>
    </row>
    <row r="32" spans="1:8" x14ac:dyDescent="0.25">
      <c r="A32" s="292"/>
      <c r="B32" s="292"/>
      <c r="C32" s="292"/>
      <c r="D32" s="292"/>
      <c r="E32" s="292"/>
      <c r="F32" s="292"/>
      <c r="G32" s="13"/>
      <c r="H32" s="13"/>
    </row>
    <row r="33" spans="1:8" ht="25.5" x14ac:dyDescent="0.25">
      <c r="A33" s="292" t="s">
        <v>1801</v>
      </c>
      <c r="B33" s="465" t="s">
        <v>1802</v>
      </c>
      <c r="C33" s="292" t="s">
        <v>378</v>
      </c>
      <c r="D33" s="292">
        <v>6</v>
      </c>
      <c r="E33" s="292" t="s">
        <v>379</v>
      </c>
      <c r="F33" s="292" t="s">
        <v>1838</v>
      </c>
      <c r="G33" s="13"/>
      <c r="H33" s="13"/>
    </row>
    <row r="34" spans="1:8" x14ac:dyDescent="0.25">
      <c r="A34" s="464">
        <v>99574</v>
      </c>
      <c r="B34" s="292" t="s">
        <v>1839</v>
      </c>
      <c r="C34" s="292" t="s">
        <v>745</v>
      </c>
      <c r="D34" s="292"/>
      <c r="E34" s="464">
        <v>22</v>
      </c>
      <c r="F34" s="464" t="s">
        <v>1840</v>
      </c>
      <c r="G34" s="13"/>
      <c r="H34" s="13"/>
    </row>
    <row r="35" spans="1:8" x14ac:dyDescent="0.25">
      <c r="A35" s="464">
        <v>27030</v>
      </c>
      <c r="B35" s="292" t="s">
        <v>1841</v>
      </c>
      <c r="C35" s="292" t="s">
        <v>1842</v>
      </c>
      <c r="D35" s="292"/>
      <c r="E35" s="464">
        <v>39</v>
      </c>
      <c r="F35" s="464" t="s">
        <v>1843</v>
      </c>
      <c r="G35" s="13"/>
      <c r="H35" s="13"/>
    </row>
    <row r="36" spans="1:8" x14ac:dyDescent="0.25">
      <c r="A36" s="464">
        <v>28004</v>
      </c>
      <c r="B36" s="292" t="s">
        <v>1844</v>
      </c>
      <c r="C36" s="292" t="s">
        <v>1842</v>
      </c>
      <c r="D36" s="292"/>
      <c r="E36" s="464">
        <v>46</v>
      </c>
      <c r="F36" s="464" t="s">
        <v>1845</v>
      </c>
      <c r="G36" s="13"/>
      <c r="H36" s="13"/>
    </row>
    <row r="37" spans="1:8" x14ac:dyDescent="0.25">
      <c r="A37" s="292"/>
      <c r="B37" s="292"/>
      <c r="C37" s="292"/>
      <c r="D37" s="292"/>
      <c r="E37" s="292"/>
      <c r="F37" s="292"/>
      <c r="G37" s="13"/>
      <c r="H37" s="13"/>
    </row>
    <row r="38" spans="1:8" ht="25.5" x14ac:dyDescent="0.25">
      <c r="A38" s="292" t="s">
        <v>1801</v>
      </c>
      <c r="B38" s="465" t="s">
        <v>1802</v>
      </c>
      <c r="C38" s="292" t="s">
        <v>378</v>
      </c>
      <c r="D38" s="292">
        <v>7</v>
      </c>
      <c r="E38" s="292" t="s">
        <v>379</v>
      </c>
      <c r="F38" s="292" t="s">
        <v>1846</v>
      </c>
      <c r="G38" s="13"/>
      <c r="H38" s="13"/>
    </row>
    <row r="39" spans="1:8" x14ac:dyDescent="0.25">
      <c r="A39" s="464">
        <v>25003</v>
      </c>
      <c r="B39" s="292" t="s">
        <v>1847</v>
      </c>
      <c r="C39" s="292" t="s">
        <v>745</v>
      </c>
      <c r="D39" s="292"/>
      <c r="E39" s="464">
        <v>19</v>
      </c>
      <c r="F39" s="464" t="s">
        <v>1848</v>
      </c>
      <c r="G39" s="13"/>
      <c r="H39" s="13"/>
    </row>
    <row r="40" spans="1:8" x14ac:dyDescent="0.25">
      <c r="A40" s="464">
        <v>15047</v>
      </c>
      <c r="B40" s="292" t="s">
        <v>1849</v>
      </c>
      <c r="C40" s="292" t="s">
        <v>745</v>
      </c>
      <c r="D40" s="292"/>
      <c r="E40" s="464">
        <v>35</v>
      </c>
      <c r="F40" s="464" t="s">
        <v>1850</v>
      </c>
      <c r="G40" s="13"/>
      <c r="H40" s="13"/>
    </row>
    <row r="41" spans="1:8" x14ac:dyDescent="0.25">
      <c r="A41" s="464">
        <v>12017</v>
      </c>
      <c r="B41" s="292" t="s">
        <v>1851</v>
      </c>
      <c r="C41" s="292" t="s">
        <v>73</v>
      </c>
      <c r="D41" s="292"/>
      <c r="E41" s="464">
        <v>75</v>
      </c>
      <c r="F41" s="464" t="s">
        <v>1852</v>
      </c>
      <c r="G41" s="13"/>
      <c r="H41" s="13"/>
    </row>
    <row r="42" spans="1:8" x14ac:dyDescent="0.25">
      <c r="A42" s="292"/>
      <c r="B42" s="292"/>
      <c r="C42" s="292"/>
      <c r="D42" s="292"/>
      <c r="E42" s="292"/>
      <c r="F42" s="292"/>
      <c r="G42" s="13"/>
      <c r="H42" s="13"/>
    </row>
    <row r="43" spans="1:8" ht="25.5" x14ac:dyDescent="0.25">
      <c r="A43" s="292" t="s">
        <v>1801</v>
      </c>
      <c r="B43" s="465" t="s">
        <v>1802</v>
      </c>
      <c r="C43" s="292" t="s">
        <v>378</v>
      </c>
      <c r="D43" s="292">
        <v>8</v>
      </c>
      <c r="E43" s="292" t="s">
        <v>379</v>
      </c>
      <c r="F43" s="292" t="s">
        <v>1853</v>
      </c>
      <c r="G43" s="13"/>
      <c r="H43" s="13"/>
    </row>
    <row r="44" spans="1:8" x14ac:dyDescent="0.25">
      <c r="A44" s="464">
        <v>12022</v>
      </c>
      <c r="B44" s="292" t="s">
        <v>1854</v>
      </c>
      <c r="C44" s="292" t="s">
        <v>29</v>
      </c>
      <c r="D44" s="292"/>
      <c r="E44" s="464">
        <v>8</v>
      </c>
      <c r="F44" s="464" t="s">
        <v>1855</v>
      </c>
      <c r="G44" s="13"/>
      <c r="H44" s="13"/>
    </row>
    <row r="45" spans="1:8" x14ac:dyDescent="0.25">
      <c r="A45" s="464">
        <v>10138</v>
      </c>
      <c r="B45" s="292" t="s">
        <v>1856</v>
      </c>
      <c r="C45" s="292" t="s">
        <v>1857</v>
      </c>
      <c r="D45" s="292"/>
      <c r="E45" s="464">
        <v>73</v>
      </c>
      <c r="F45" s="464" t="s">
        <v>1858</v>
      </c>
      <c r="G45" s="13"/>
      <c r="H45" s="13"/>
    </row>
    <row r="46" spans="1:8" x14ac:dyDescent="0.25">
      <c r="A46" s="464">
        <v>18042</v>
      </c>
      <c r="B46" s="292" t="s">
        <v>1859</v>
      </c>
      <c r="C46" s="292" t="s">
        <v>1857</v>
      </c>
      <c r="D46" s="292"/>
      <c r="E46" s="464">
        <v>220</v>
      </c>
      <c r="F46" s="464" t="s">
        <v>1860</v>
      </c>
      <c r="G46" s="13"/>
      <c r="H46" s="13"/>
    </row>
    <row r="47" spans="1:8" x14ac:dyDescent="0.25">
      <c r="A47" s="292"/>
      <c r="B47" s="292"/>
      <c r="C47" s="292"/>
      <c r="D47" s="292"/>
      <c r="E47" s="292"/>
      <c r="F47" s="292"/>
      <c r="G47" s="13"/>
      <c r="H47" s="13"/>
    </row>
    <row r="48" spans="1:8" ht="25.5" x14ac:dyDescent="0.25">
      <c r="A48" s="292" t="s">
        <v>1801</v>
      </c>
      <c r="B48" s="465" t="s">
        <v>1802</v>
      </c>
      <c r="C48" s="292" t="s">
        <v>378</v>
      </c>
      <c r="D48" s="292">
        <v>9</v>
      </c>
      <c r="E48" s="292" t="s">
        <v>379</v>
      </c>
      <c r="F48" s="292" t="s">
        <v>1861</v>
      </c>
      <c r="G48" s="13"/>
      <c r="H48" s="13"/>
    </row>
    <row r="49" spans="1:8" x14ac:dyDescent="0.25">
      <c r="A49" s="464">
        <v>15011</v>
      </c>
      <c r="B49" s="292" t="s">
        <v>1862</v>
      </c>
      <c r="C49" s="292" t="s">
        <v>644</v>
      </c>
      <c r="D49" s="292"/>
      <c r="E49" s="464">
        <v>43</v>
      </c>
      <c r="F49" s="464" t="s">
        <v>1863</v>
      </c>
      <c r="G49" s="13"/>
      <c r="H49" s="13"/>
    </row>
    <row r="50" spans="1:8" x14ac:dyDescent="0.25">
      <c r="A50" s="464">
        <v>15010</v>
      </c>
      <c r="B50" s="292" t="s">
        <v>1864</v>
      </c>
      <c r="C50" s="292" t="s">
        <v>644</v>
      </c>
      <c r="D50" s="292"/>
      <c r="E50" s="464">
        <v>49</v>
      </c>
      <c r="F50" s="464" t="s">
        <v>1865</v>
      </c>
      <c r="G50" s="13"/>
      <c r="H50" s="13"/>
    </row>
    <row r="51" spans="1:8" x14ac:dyDescent="0.25">
      <c r="A51" s="464">
        <v>15060</v>
      </c>
      <c r="B51" s="292" t="s">
        <v>1866</v>
      </c>
      <c r="C51" s="292" t="s">
        <v>694</v>
      </c>
      <c r="D51" s="292"/>
      <c r="E51" s="464">
        <v>80</v>
      </c>
      <c r="F51" s="464" t="s">
        <v>1867</v>
      </c>
      <c r="G51" s="13"/>
      <c r="H51" s="13"/>
    </row>
    <row r="52" spans="1:8" x14ac:dyDescent="0.25">
      <c r="A52" s="292"/>
      <c r="B52" s="292"/>
      <c r="C52" s="292"/>
      <c r="D52" s="292"/>
      <c r="E52" s="292"/>
      <c r="F52" s="292"/>
      <c r="G52" s="13"/>
      <c r="H52" s="13"/>
    </row>
    <row r="53" spans="1:8" ht="25.5" x14ac:dyDescent="0.25">
      <c r="A53" s="292" t="s">
        <v>1801</v>
      </c>
      <c r="B53" s="465" t="s">
        <v>1802</v>
      </c>
      <c r="C53" s="292" t="s">
        <v>378</v>
      </c>
      <c r="D53" s="292">
        <v>10</v>
      </c>
      <c r="E53" s="292" t="s">
        <v>379</v>
      </c>
      <c r="F53" s="292" t="s">
        <v>1868</v>
      </c>
      <c r="G53" s="13"/>
      <c r="H53" s="13"/>
    </row>
    <row r="54" spans="1:8" x14ac:dyDescent="0.25">
      <c r="A54" s="464">
        <v>16029</v>
      </c>
      <c r="B54" s="292" t="s">
        <v>1869</v>
      </c>
      <c r="C54" s="292" t="s">
        <v>581</v>
      </c>
      <c r="D54" s="292"/>
      <c r="E54" s="464">
        <v>65</v>
      </c>
      <c r="F54" s="464" t="s">
        <v>1870</v>
      </c>
      <c r="G54" s="13"/>
      <c r="H54" s="13"/>
    </row>
    <row r="55" spans="1:8" x14ac:dyDescent="0.25">
      <c r="A55" s="464">
        <v>14099</v>
      </c>
      <c r="B55" s="292" t="s">
        <v>1871</v>
      </c>
      <c r="C55" s="292" t="s">
        <v>446</v>
      </c>
      <c r="D55" s="292"/>
      <c r="E55" s="464">
        <v>122</v>
      </c>
      <c r="F55" s="464" t="s">
        <v>1872</v>
      </c>
      <c r="G55" s="13"/>
      <c r="H55" s="13"/>
    </row>
    <row r="56" spans="1:8" x14ac:dyDescent="0.25">
      <c r="A56" s="464">
        <v>11006</v>
      </c>
      <c r="B56" s="292" t="s">
        <v>1873</v>
      </c>
      <c r="C56" s="292" t="s">
        <v>745</v>
      </c>
      <c r="D56" s="292"/>
      <c r="E56" s="464">
        <v>56</v>
      </c>
      <c r="F56" s="464" t="s">
        <v>1874</v>
      </c>
      <c r="G56" s="13"/>
      <c r="H56" s="13"/>
    </row>
    <row r="57" spans="1:8" x14ac:dyDescent="0.25">
      <c r="A57" s="292"/>
      <c r="B57" s="292"/>
      <c r="C57" s="292"/>
      <c r="D57" s="292"/>
      <c r="E57" s="292"/>
      <c r="F57" s="292"/>
      <c r="G57" s="13"/>
      <c r="H57" s="13"/>
    </row>
    <row r="58" spans="1:8" ht="25.5" x14ac:dyDescent="0.25">
      <c r="A58" s="292" t="s">
        <v>1801</v>
      </c>
      <c r="B58" s="465" t="s">
        <v>1802</v>
      </c>
      <c r="C58" s="292" t="s">
        <v>378</v>
      </c>
      <c r="D58" s="292">
        <v>11</v>
      </c>
      <c r="E58" s="292" t="s">
        <v>379</v>
      </c>
      <c r="F58" s="292" t="s">
        <v>1875</v>
      </c>
      <c r="G58" s="13"/>
      <c r="H58" s="13"/>
    </row>
    <row r="59" spans="1:8" x14ac:dyDescent="0.25">
      <c r="A59" s="464">
        <v>18106</v>
      </c>
      <c r="B59" s="292" t="s">
        <v>1876</v>
      </c>
      <c r="C59" s="292" t="s">
        <v>1857</v>
      </c>
      <c r="D59" s="292"/>
      <c r="E59" s="464">
        <v>117</v>
      </c>
      <c r="F59" s="464" t="s">
        <v>1877</v>
      </c>
      <c r="G59" s="13"/>
      <c r="H59" s="13"/>
    </row>
    <row r="60" spans="1:8" x14ac:dyDescent="0.25">
      <c r="A60" s="464">
        <v>17060</v>
      </c>
      <c r="B60" s="292" t="s">
        <v>1878</v>
      </c>
      <c r="C60" s="292" t="s">
        <v>617</v>
      </c>
      <c r="D60" s="292"/>
      <c r="E60" s="464">
        <v>152</v>
      </c>
      <c r="F60" s="464" t="s">
        <v>1879</v>
      </c>
      <c r="G60" s="13"/>
      <c r="H60" s="13"/>
    </row>
    <row r="61" spans="1:8" x14ac:dyDescent="0.25">
      <c r="A61" s="464">
        <v>18074</v>
      </c>
      <c r="B61" s="292" t="s">
        <v>1880</v>
      </c>
      <c r="C61" s="292" t="s">
        <v>435</v>
      </c>
      <c r="D61" s="292"/>
      <c r="E61" s="464">
        <v>74</v>
      </c>
      <c r="F61" s="464" t="s">
        <v>1881</v>
      </c>
      <c r="G61" s="13"/>
      <c r="H61" s="13"/>
    </row>
    <row r="62" spans="1:8" x14ac:dyDescent="0.25">
      <c r="A62" s="292"/>
      <c r="B62" s="292"/>
      <c r="C62" s="292"/>
      <c r="D62" s="292"/>
      <c r="E62" s="292"/>
      <c r="F62" s="292"/>
      <c r="G62" s="13"/>
      <c r="H62" s="13"/>
    </row>
    <row r="63" spans="1:8" ht="25.5" x14ac:dyDescent="0.25">
      <c r="A63" s="292" t="s">
        <v>1801</v>
      </c>
      <c r="B63" s="465" t="s">
        <v>1802</v>
      </c>
      <c r="C63" s="292" t="s">
        <v>378</v>
      </c>
      <c r="D63" s="292">
        <v>12</v>
      </c>
      <c r="E63" s="292" t="s">
        <v>379</v>
      </c>
      <c r="F63" s="292" t="s">
        <v>1882</v>
      </c>
      <c r="G63" s="13"/>
      <c r="H63" s="13"/>
    </row>
    <row r="64" spans="1:8" x14ac:dyDescent="0.25">
      <c r="A64" s="464">
        <v>16082</v>
      </c>
      <c r="B64" s="292" t="s">
        <v>1883</v>
      </c>
      <c r="C64" s="292" t="s">
        <v>1884</v>
      </c>
      <c r="D64" s="292"/>
      <c r="E64" s="464">
        <v>94</v>
      </c>
      <c r="F64" s="464" t="s">
        <v>1828</v>
      </c>
      <c r="G64" s="13"/>
      <c r="H64" s="13"/>
    </row>
    <row r="65" spans="1:8" x14ac:dyDescent="0.25">
      <c r="A65" s="464">
        <v>16086</v>
      </c>
      <c r="B65" s="292" t="s">
        <v>1885</v>
      </c>
      <c r="C65" s="292" t="s">
        <v>1884</v>
      </c>
      <c r="D65" s="292"/>
      <c r="E65" s="464">
        <v>114</v>
      </c>
      <c r="F65" s="464" t="s">
        <v>1886</v>
      </c>
      <c r="G65" s="13"/>
      <c r="H65" s="13"/>
    </row>
    <row r="66" spans="1:8" x14ac:dyDescent="0.25">
      <c r="A66" s="464">
        <v>12042</v>
      </c>
      <c r="B66" s="292" t="s">
        <v>1887</v>
      </c>
      <c r="C66" s="292" t="s">
        <v>644</v>
      </c>
      <c r="D66" s="292"/>
      <c r="E66" s="464">
        <v>66</v>
      </c>
      <c r="F66" s="464" t="s">
        <v>1888</v>
      </c>
      <c r="G66" s="13"/>
      <c r="H66" s="13"/>
    </row>
    <row r="67" spans="1:8" x14ac:dyDescent="0.25">
      <c r="A67" s="292"/>
      <c r="B67" s="292"/>
      <c r="C67" s="292"/>
      <c r="D67" s="292"/>
      <c r="E67" s="292"/>
      <c r="F67" s="292"/>
      <c r="G67" s="13"/>
      <c r="H67" s="13"/>
    </row>
    <row r="68" spans="1:8" ht="25.5" x14ac:dyDescent="0.25">
      <c r="A68" s="292" t="s">
        <v>1801</v>
      </c>
      <c r="B68" s="465" t="s">
        <v>1802</v>
      </c>
      <c r="C68" s="292" t="s">
        <v>378</v>
      </c>
      <c r="D68" s="292">
        <v>13</v>
      </c>
      <c r="E68" s="292" t="s">
        <v>379</v>
      </c>
      <c r="F68" s="292" t="s">
        <v>1889</v>
      </c>
      <c r="G68" s="13"/>
      <c r="H68" s="13"/>
    </row>
    <row r="69" spans="1:8" x14ac:dyDescent="0.25">
      <c r="A69" s="464">
        <v>12038</v>
      </c>
      <c r="B69" s="292" t="s">
        <v>1890</v>
      </c>
      <c r="C69" s="292" t="s">
        <v>644</v>
      </c>
      <c r="D69" s="292"/>
      <c r="E69" s="464">
        <v>38</v>
      </c>
      <c r="F69" s="464" t="s">
        <v>1891</v>
      </c>
      <c r="G69" s="13"/>
      <c r="H69" s="13"/>
    </row>
    <row r="70" spans="1:8" x14ac:dyDescent="0.25">
      <c r="A70" s="464">
        <v>11031</v>
      </c>
      <c r="B70" s="292" t="s">
        <v>1892</v>
      </c>
      <c r="C70" s="292" t="s">
        <v>457</v>
      </c>
      <c r="D70" s="292"/>
      <c r="E70" s="464">
        <v>139</v>
      </c>
      <c r="F70" s="464" t="s">
        <v>1893</v>
      </c>
      <c r="G70" s="13"/>
      <c r="H70" s="13"/>
    </row>
    <row r="71" spans="1:8" x14ac:dyDescent="0.25">
      <c r="A71" s="464">
        <v>12037</v>
      </c>
      <c r="B71" s="292" t="s">
        <v>1894</v>
      </c>
      <c r="C71" s="292" t="s">
        <v>644</v>
      </c>
      <c r="D71" s="292"/>
      <c r="E71" s="464">
        <v>21</v>
      </c>
      <c r="F71" s="464" t="s">
        <v>1895</v>
      </c>
      <c r="G71" s="13"/>
      <c r="H71" s="13"/>
    </row>
    <row r="72" spans="1:8" x14ac:dyDescent="0.25">
      <c r="A72" s="292"/>
      <c r="B72" s="292"/>
      <c r="C72" s="292"/>
      <c r="D72" s="292"/>
      <c r="E72" s="292"/>
      <c r="F72" s="292"/>
      <c r="G72" s="13"/>
      <c r="H72" s="13"/>
    </row>
    <row r="73" spans="1:8" ht="25.5" x14ac:dyDescent="0.25">
      <c r="A73" s="292" t="s">
        <v>1801</v>
      </c>
      <c r="B73" s="465" t="s">
        <v>1802</v>
      </c>
      <c r="C73" s="292" t="s">
        <v>378</v>
      </c>
      <c r="D73" s="292">
        <v>14</v>
      </c>
      <c r="E73" s="292" t="s">
        <v>379</v>
      </c>
      <c r="F73" s="292" t="s">
        <v>1896</v>
      </c>
      <c r="G73" s="13"/>
      <c r="H73" s="13"/>
    </row>
    <row r="74" spans="1:8" x14ac:dyDescent="0.25">
      <c r="A74" s="464">
        <v>19001</v>
      </c>
      <c r="B74" s="292" t="s">
        <v>1897</v>
      </c>
      <c r="C74" s="292" t="s">
        <v>902</v>
      </c>
      <c r="D74" s="292"/>
      <c r="E74" s="464">
        <v>34</v>
      </c>
      <c r="F74" s="464" t="s">
        <v>1898</v>
      </c>
      <c r="G74" s="13"/>
      <c r="H74" s="13"/>
    </row>
    <row r="75" spans="1:8" x14ac:dyDescent="0.25">
      <c r="A75" s="464">
        <v>10159</v>
      </c>
      <c r="B75" s="292" t="s">
        <v>1899</v>
      </c>
      <c r="C75" s="292" t="s">
        <v>902</v>
      </c>
      <c r="D75" s="292"/>
      <c r="E75" s="464">
        <v>195</v>
      </c>
      <c r="F75" s="464" t="s">
        <v>1900</v>
      </c>
      <c r="G75" s="13"/>
      <c r="H75" s="13"/>
    </row>
    <row r="76" spans="1:8" x14ac:dyDescent="0.25">
      <c r="A76" s="464">
        <v>10163</v>
      </c>
      <c r="B76" s="292" t="s">
        <v>1901</v>
      </c>
      <c r="C76" s="292" t="s">
        <v>902</v>
      </c>
      <c r="D76" s="292"/>
      <c r="E76" s="464">
        <v>41</v>
      </c>
      <c r="F76" s="464" t="s">
        <v>1902</v>
      </c>
      <c r="G76" s="13"/>
      <c r="H76" s="13"/>
    </row>
    <row r="77" spans="1:8" x14ac:dyDescent="0.25">
      <c r="A77" s="292"/>
      <c r="B77" s="292"/>
      <c r="C77" s="292"/>
      <c r="D77" s="292"/>
      <c r="E77" s="292"/>
      <c r="F77" s="292"/>
      <c r="G77" s="13"/>
      <c r="H77" s="13"/>
    </row>
    <row r="78" spans="1:8" ht="25.5" x14ac:dyDescent="0.25">
      <c r="A78" s="292" t="s">
        <v>1801</v>
      </c>
      <c r="B78" s="465" t="s">
        <v>1802</v>
      </c>
      <c r="C78" s="292" t="s">
        <v>378</v>
      </c>
      <c r="D78" s="292">
        <v>15</v>
      </c>
      <c r="E78" s="292" t="s">
        <v>379</v>
      </c>
      <c r="F78" s="292" t="s">
        <v>1903</v>
      </c>
      <c r="G78" s="13"/>
      <c r="H78" s="13"/>
    </row>
    <row r="79" spans="1:8" x14ac:dyDescent="0.25">
      <c r="A79" s="464">
        <v>15023</v>
      </c>
      <c r="B79" s="292" t="s">
        <v>1904</v>
      </c>
      <c r="C79" s="292" t="s">
        <v>745</v>
      </c>
      <c r="D79" s="292"/>
      <c r="E79" s="464">
        <v>148</v>
      </c>
      <c r="F79" s="464" t="s">
        <v>1905</v>
      </c>
      <c r="G79" s="13"/>
      <c r="H79" s="13"/>
    </row>
    <row r="80" spans="1:8" x14ac:dyDescent="0.25">
      <c r="A80" s="464">
        <v>13029</v>
      </c>
      <c r="B80" s="292" t="s">
        <v>1906</v>
      </c>
      <c r="C80" s="292" t="s">
        <v>630</v>
      </c>
      <c r="D80" s="292"/>
      <c r="E80" s="464">
        <v>33</v>
      </c>
      <c r="F80" s="464" t="s">
        <v>1907</v>
      </c>
      <c r="G80" s="13"/>
      <c r="H80" s="13"/>
    </row>
    <row r="81" spans="1:8" x14ac:dyDescent="0.25">
      <c r="A81" s="464">
        <v>13027</v>
      </c>
      <c r="B81" s="292" t="s">
        <v>1908</v>
      </c>
      <c r="C81" s="292" t="s">
        <v>630</v>
      </c>
      <c r="D81" s="292"/>
      <c r="E81" s="464">
        <v>53</v>
      </c>
      <c r="F81" s="464" t="s">
        <v>1909</v>
      </c>
      <c r="G81" s="13"/>
      <c r="H81" s="13"/>
    </row>
    <row r="82" spans="1:8" x14ac:dyDescent="0.25">
      <c r="A82" s="292"/>
      <c r="B82" s="292"/>
      <c r="C82" s="292"/>
      <c r="D82" s="292"/>
      <c r="E82" s="292"/>
      <c r="F82" s="292"/>
      <c r="G82" s="13"/>
      <c r="H82" s="13"/>
    </row>
    <row r="83" spans="1:8" ht="25.5" x14ac:dyDescent="0.25">
      <c r="A83" s="292" t="s">
        <v>1801</v>
      </c>
      <c r="B83" s="465" t="s">
        <v>1802</v>
      </c>
      <c r="C83" s="292" t="s">
        <v>378</v>
      </c>
      <c r="D83" s="292">
        <v>16</v>
      </c>
      <c r="E83" s="292" t="s">
        <v>379</v>
      </c>
      <c r="F83" s="292" t="s">
        <v>1910</v>
      </c>
      <c r="G83" s="13"/>
      <c r="H83" s="13"/>
    </row>
    <row r="84" spans="1:8" x14ac:dyDescent="0.25">
      <c r="A84" s="464">
        <v>21754</v>
      </c>
      <c r="B84" s="292" t="s">
        <v>1911</v>
      </c>
      <c r="C84" s="292" t="s">
        <v>130</v>
      </c>
      <c r="D84" s="292"/>
      <c r="E84" s="464">
        <v>136</v>
      </c>
      <c r="F84" s="464" t="s">
        <v>1912</v>
      </c>
      <c r="G84" s="13"/>
      <c r="H84" s="13"/>
    </row>
    <row r="85" spans="1:8" x14ac:dyDescent="0.25">
      <c r="A85" s="464">
        <v>25017</v>
      </c>
      <c r="B85" s="292" t="s">
        <v>1913</v>
      </c>
      <c r="C85" s="292" t="s">
        <v>130</v>
      </c>
      <c r="D85" s="292"/>
      <c r="E85" s="464">
        <v>52</v>
      </c>
      <c r="F85" s="464" t="s">
        <v>1914</v>
      </c>
      <c r="G85" s="13"/>
      <c r="H85" s="13"/>
    </row>
    <row r="86" spans="1:8" x14ac:dyDescent="0.25">
      <c r="A86" s="464">
        <v>25011</v>
      </c>
      <c r="B86" s="292" t="s">
        <v>1915</v>
      </c>
      <c r="C86" s="292" t="s">
        <v>130</v>
      </c>
      <c r="D86" s="292"/>
      <c r="E86" s="464">
        <v>123</v>
      </c>
      <c r="F86" s="464" t="s">
        <v>1916</v>
      </c>
      <c r="G86" s="13"/>
      <c r="H86" s="13"/>
    </row>
    <row r="87" spans="1:8" x14ac:dyDescent="0.25">
      <c r="A87" s="292"/>
      <c r="B87" s="292"/>
      <c r="C87" s="292"/>
      <c r="D87" s="292"/>
      <c r="E87" s="292"/>
      <c r="F87" s="292"/>
      <c r="G87" s="13"/>
      <c r="H87" s="13"/>
    </row>
    <row r="88" spans="1:8" ht="25.5" x14ac:dyDescent="0.25">
      <c r="A88" s="292" t="s">
        <v>1801</v>
      </c>
      <c r="B88" s="465" t="s">
        <v>1802</v>
      </c>
      <c r="C88" s="292" t="s">
        <v>378</v>
      </c>
      <c r="D88" s="292">
        <v>17</v>
      </c>
      <c r="E88" s="292" t="s">
        <v>379</v>
      </c>
      <c r="F88" s="292" t="s">
        <v>1917</v>
      </c>
      <c r="G88" s="13"/>
      <c r="H88" s="13"/>
    </row>
    <row r="89" spans="1:8" x14ac:dyDescent="0.25">
      <c r="A89" s="464">
        <v>18130</v>
      </c>
      <c r="B89" s="292" t="s">
        <v>1918</v>
      </c>
      <c r="C89" s="292" t="s">
        <v>694</v>
      </c>
      <c r="D89" s="292"/>
      <c r="E89" s="464">
        <v>77</v>
      </c>
      <c r="F89" s="464" t="s">
        <v>1919</v>
      </c>
      <c r="G89" s="13"/>
      <c r="H89" s="13"/>
    </row>
    <row r="90" spans="1:8" x14ac:dyDescent="0.25">
      <c r="A90" s="464">
        <v>14052</v>
      </c>
      <c r="B90" s="292" t="s">
        <v>1997</v>
      </c>
      <c r="C90" s="292" t="s">
        <v>902</v>
      </c>
      <c r="D90" s="292"/>
      <c r="E90" s="464">
        <v>79</v>
      </c>
      <c r="F90" s="464" t="s">
        <v>1998</v>
      </c>
      <c r="G90" s="13"/>
      <c r="H90" s="13"/>
    </row>
    <row r="91" spans="1:8" x14ac:dyDescent="0.25">
      <c r="A91" s="464">
        <v>17090</v>
      </c>
      <c r="B91" s="292" t="s">
        <v>1920</v>
      </c>
      <c r="C91" s="292" t="s">
        <v>694</v>
      </c>
      <c r="D91" s="292"/>
      <c r="E91" s="464">
        <v>68</v>
      </c>
      <c r="F91" s="464" t="s">
        <v>1921</v>
      </c>
      <c r="G91" s="13"/>
      <c r="H91" s="13"/>
    </row>
    <row r="92" spans="1:8" x14ac:dyDescent="0.25">
      <c r="A92" s="292"/>
      <c r="B92" s="292"/>
      <c r="C92" s="292"/>
      <c r="D92" s="292"/>
      <c r="E92" s="292"/>
      <c r="F92" s="292"/>
      <c r="G92" s="13"/>
      <c r="H92" s="13"/>
    </row>
    <row r="93" spans="1:8" ht="25.5" x14ac:dyDescent="0.25">
      <c r="A93" s="292" t="s">
        <v>1801</v>
      </c>
      <c r="B93" s="465" t="s">
        <v>1802</v>
      </c>
      <c r="C93" s="292" t="s">
        <v>378</v>
      </c>
      <c r="D93" s="292">
        <v>18</v>
      </c>
      <c r="E93" s="292" t="s">
        <v>379</v>
      </c>
      <c r="F93" s="292" t="s">
        <v>1922</v>
      </c>
      <c r="G93" s="13"/>
      <c r="H93" s="13"/>
    </row>
    <row r="94" spans="1:8" x14ac:dyDescent="0.25">
      <c r="A94" s="464">
        <v>19025</v>
      </c>
      <c r="B94" s="292" t="s">
        <v>1923</v>
      </c>
      <c r="C94" s="292" t="s">
        <v>581</v>
      </c>
      <c r="D94" s="292"/>
      <c r="E94" s="464">
        <v>103</v>
      </c>
      <c r="F94" s="464" t="s">
        <v>1924</v>
      </c>
      <c r="G94" s="13"/>
      <c r="H94" s="13"/>
    </row>
    <row r="95" spans="1:8" x14ac:dyDescent="0.25">
      <c r="A95" s="464">
        <v>19023</v>
      </c>
      <c r="B95" s="292" t="s">
        <v>1925</v>
      </c>
      <c r="C95" s="292" t="s">
        <v>1926</v>
      </c>
      <c r="D95" s="292"/>
      <c r="E95" s="464">
        <v>113</v>
      </c>
      <c r="F95" s="464" t="s">
        <v>1927</v>
      </c>
      <c r="G95" s="13"/>
      <c r="H95" s="13"/>
    </row>
    <row r="96" spans="1:8" x14ac:dyDescent="0.25">
      <c r="A96" s="464">
        <v>16109</v>
      </c>
      <c r="B96" s="292" t="s">
        <v>1928</v>
      </c>
      <c r="C96" s="292" t="s">
        <v>644</v>
      </c>
      <c r="D96" s="292"/>
      <c r="E96" s="464">
        <v>110</v>
      </c>
      <c r="F96" s="464" t="s">
        <v>1929</v>
      </c>
      <c r="G96" s="13"/>
      <c r="H96" s="13"/>
    </row>
    <row r="97" spans="1:8" x14ac:dyDescent="0.25">
      <c r="A97" s="292"/>
      <c r="B97" s="292"/>
      <c r="C97" s="292"/>
      <c r="D97" s="292"/>
      <c r="E97" s="292"/>
      <c r="F97" s="292"/>
      <c r="G97" s="13"/>
      <c r="H97" s="13"/>
    </row>
    <row r="98" spans="1:8" ht="25.5" x14ac:dyDescent="0.25">
      <c r="A98" s="292" t="s">
        <v>1801</v>
      </c>
      <c r="B98" s="465" t="s">
        <v>1802</v>
      </c>
      <c r="C98" s="292" t="s">
        <v>378</v>
      </c>
      <c r="D98" s="292">
        <v>19</v>
      </c>
      <c r="E98" s="292" t="s">
        <v>379</v>
      </c>
      <c r="F98" s="292" t="s">
        <v>1930</v>
      </c>
      <c r="G98" s="13"/>
      <c r="H98" s="13"/>
    </row>
    <row r="99" spans="1:8" x14ac:dyDescent="0.25">
      <c r="A99" s="464">
        <v>17052</v>
      </c>
      <c r="B99" s="292" t="s">
        <v>1931</v>
      </c>
      <c r="C99" s="292" t="s">
        <v>1932</v>
      </c>
      <c r="D99" s="292"/>
      <c r="E99" s="464">
        <v>131</v>
      </c>
      <c r="F99" s="464" t="s">
        <v>1933</v>
      </c>
      <c r="G99" s="13"/>
      <c r="H99" s="13"/>
    </row>
    <row r="100" spans="1:8" x14ac:dyDescent="0.25">
      <c r="A100" s="464">
        <v>19013</v>
      </c>
      <c r="B100" s="292" t="s">
        <v>1934</v>
      </c>
      <c r="C100" s="292" t="s">
        <v>450</v>
      </c>
      <c r="D100" s="292"/>
      <c r="E100" s="464">
        <v>172</v>
      </c>
      <c r="F100" s="464" t="s">
        <v>1935</v>
      </c>
      <c r="G100" s="13"/>
      <c r="H100" s="13"/>
    </row>
    <row r="101" spans="1:8" x14ac:dyDescent="0.25">
      <c r="A101" s="464">
        <v>21805</v>
      </c>
      <c r="B101" s="292" t="s">
        <v>1936</v>
      </c>
      <c r="C101" s="292" t="s">
        <v>450</v>
      </c>
      <c r="D101" s="292"/>
      <c r="E101" s="464">
        <v>173</v>
      </c>
      <c r="F101" s="464" t="s">
        <v>1935</v>
      </c>
      <c r="G101" s="13"/>
      <c r="H101" s="13"/>
    </row>
    <row r="102" spans="1:8" x14ac:dyDescent="0.25">
      <c r="A102" s="292"/>
      <c r="B102" s="292"/>
      <c r="C102" s="292"/>
      <c r="D102" s="292"/>
      <c r="E102" s="292"/>
      <c r="F102" s="292"/>
      <c r="G102" s="13"/>
      <c r="H102" s="13"/>
    </row>
    <row r="103" spans="1:8" ht="25.5" x14ac:dyDescent="0.25">
      <c r="A103" s="292" t="s">
        <v>1801</v>
      </c>
      <c r="B103" s="465" t="s">
        <v>1802</v>
      </c>
      <c r="C103" s="292" t="s">
        <v>378</v>
      </c>
      <c r="D103" s="292">
        <v>20</v>
      </c>
      <c r="E103" s="292" t="s">
        <v>379</v>
      </c>
      <c r="F103" s="292" t="s">
        <v>1937</v>
      </c>
      <c r="G103" s="13"/>
      <c r="H103" s="13"/>
    </row>
    <row r="104" spans="1:8" x14ac:dyDescent="0.25">
      <c r="A104" s="464">
        <v>14057</v>
      </c>
      <c r="B104" s="292" t="s">
        <v>1938</v>
      </c>
      <c r="C104" s="292" t="s">
        <v>1857</v>
      </c>
      <c r="D104" s="292"/>
      <c r="E104" s="464">
        <v>78</v>
      </c>
      <c r="F104" s="464" t="s">
        <v>1939</v>
      </c>
      <c r="G104" s="13"/>
      <c r="H104" s="13"/>
    </row>
    <row r="105" spans="1:8" x14ac:dyDescent="0.25">
      <c r="A105" s="464">
        <v>10071</v>
      </c>
      <c r="B105" s="292" t="s">
        <v>1940</v>
      </c>
      <c r="C105" s="292" t="s">
        <v>1857</v>
      </c>
      <c r="D105" s="292"/>
      <c r="E105" s="464">
        <v>376</v>
      </c>
      <c r="F105" s="464" t="s">
        <v>1941</v>
      </c>
      <c r="G105" s="13"/>
      <c r="H105" s="13"/>
    </row>
    <row r="106" spans="1:8" x14ac:dyDescent="0.25">
      <c r="A106" s="464">
        <v>20676</v>
      </c>
      <c r="B106" s="292" t="s">
        <v>1942</v>
      </c>
      <c r="C106" s="292" t="s">
        <v>1857</v>
      </c>
      <c r="D106" s="292"/>
      <c r="E106" s="464">
        <v>116</v>
      </c>
      <c r="F106" s="464" t="s">
        <v>1943</v>
      </c>
      <c r="G106" s="13"/>
      <c r="H106" s="13"/>
    </row>
    <row r="107" spans="1:8" x14ac:dyDescent="0.25">
      <c r="A107" s="292"/>
      <c r="B107" s="292"/>
      <c r="C107" s="292"/>
      <c r="D107" s="292"/>
      <c r="E107" s="292"/>
      <c r="F107" s="292"/>
      <c r="G107" s="13"/>
      <c r="H107" s="13"/>
    </row>
    <row r="108" spans="1:8" ht="25.5" x14ac:dyDescent="0.25">
      <c r="A108" s="292" t="s">
        <v>1801</v>
      </c>
      <c r="B108" s="465" t="s">
        <v>1802</v>
      </c>
      <c r="C108" s="292" t="s">
        <v>378</v>
      </c>
      <c r="D108" s="292">
        <v>21</v>
      </c>
      <c r="E108" s="292" t="s">
        <v>379</v>
      </c>
      <c r="F108" s="292" t="s">
        <v>1944</v>
      </c>
      <c r="G108" s="13"/>
      <c r="H108" s="13"/>
    </row>
    <row r="109" spans="1:8" x14ac:dyDescent="0.25">
      <c r="A109" s="464">
        <v>16151</v>
      </c>
      <c r="B109" s="292" t="s">
        <v>1945</v>
      </c>
      <c r="C109" s="292" t="s">
        <v>1932</v>
      </c>
      <c r="D109" s="292"/>
      <c r="E109" s="464">
        <v>72</v>
      </c>
      <c r="F109" s="464" t="s">
        <v>1946</v>
      </c>
      <c r="G109" s="13"/>
      <c r="H109" s="13"/>
    </row>
    <row r="110" spans="1:8" x14ac:dyDescent="0.25">
      <c r="A110" s="464">
        <v>21075</v>
      </c>
      <c r="B110" s="292" t="s">
        <v>1947</v>
      </c>
      <c r="C110" s="292" t="s">
        <v>1932</v>
      </c>
      <c r="D110" s="292"/>
      <c r="E110" s="464">
        <v>255</v>
      </c>
      <c r="F110" s="464" t="s">
        <v>1948</v>
      </c>
      <c r="G110" s="13"/>
      <c r="H110" s="13"/>
    </row>
    <row r="111" spans="1:8" x14ac:dyDescent="0.25">
      <c r="A111" s="464">
        <v>20528</v>
      </c>
      <c r="B111" s="292" t="s">
        <v>1949</v>
      </c>
      <c r="C111" s="292" t="s">
        <v>1932</v>
      </c>
      <c r="D111" s="292"/>
      <c r="E111" s="464">
        <v>105</v>
      </c>
      <c r="F111" s="464" t="s">
        <v>1950</v>
      </c>
      <c r="G111" s="13"/>
      <c r="H111" s="13"/>
    </row>
    <row r="112" spans="1:8" x14ac:dyDescent="0.25">
      <c r="A112" s="292"/>
      <c r="B112" s="292"/>
      <c r="C112" s="292"/>
      <c r="D112" s="292"/>
      <c r="E112" s="292"/>
      <c r="F112" s="292"/>
      <c r="G112" s="13"/>
      <c r="H112" s="13"/>
    </row>
    <row r="113" spans="1:8" ht="25.5" x14ac:dyDescent="0.25">
      <c r="A113" s="292" t="s">
        <v>1801</v>
      </c>
      <c r="B113" s="465" t="s">
        <v>1802</v>
      </c>
      <c r="C113" s="292" t="s">
        <v>378</v>
      </c>
      <c r="D113" s="292">
        <v>22</v>
      </c>
      <c r="E113" s="292" t="s">
        <v>379</v>
      </c>
      <c r="F113" s="292" t="s">
        <v>1951</v>
      </c>
      <c r="G113" s="13"/>
      <c r="H113" s="13"/>
    </row>
    <row r="114" spans="1:8" x14ac:dyDescent="0.25">
      <c r="A114" s="464">
        <v>10034</v>
      </c>
      <c r="B114" s="292" t="s">
        <v>1952</v>
      </c>
      <c r="C114" s="292" t="s">
        <v>829</v>
      </c>
      <c r="D114" s="292"/>
      <c r="E114" s="464">
        <v>241</v>
      </c>
      <c r="F114" s="464" t="s">
        <v>1953</v>
      </c>
      <c r="G114" s="13"/>
      <c r="H114" s="13"/>
    </row>
    <row r="115" spans="1:8" x14ac:dyDescent="0.25">
      <c r="A115" s="464">
        <v>14055</v>
      </c>
      <c r="B115" s="292" t="s">
        <v>1954</v>
      </c>
      <c r="C115" s="292" t="s">
        <v>829</v>
      </c>
      <c r="D115" s="292"/>
      <c r="E115" s="464">
        <v>129</v>
      </c>
      <c r="F115" s="464" t="s">
        <v>1955</v>
      </c>
      <c r="G115" s="13"/>
      <c r="H115" s="13"/>
    </row>
    <row r="116" spans="1:8" x14ac:dyDescent="0.25">
      <c r="A116" s="464">
        <v>16117</v>
      </c>
      <c r="B116" s="292" t="s">
        <v>1956</v>
      </c>
      <c r="C116" s="292" t="s">
        <v>829</v>
      </c>
      <c r="D116" s="292"/>
      <c r="E116" s="464">
        <v>112</v>
      </c>
      <c r="F116" s="464" t="s">
        <v>1957</v>
      </c>
      <c r="G116" s="13"/>
      <c r="H116" s="13"/>
    </row>
    <row r="117" spans="1:8" x14ac:dyDescent="0.25">
      <c r="A117" s="292"/>
      <c r="B117" s="292"/>
      <c r="C117" s="292"/>
      <c r="D117" s="292"/>
      <c r="E117" s="292"/>
      <c r="F117" s="292"/>
      <c r="G117" s="13"/>
      <c r="H117" s="13"/>
    </row>
    <row r="118" spans="1:8" ht="25.5" x14ac:dyDescent="0.25">
      <c r="A118" s="292" t="s">
        <v>1801</v>
      </c>
      <c r="B118" s="465" t="s">
        <v>1802</v>
      </c>
      <c r="C118" s="292" t="s">
        <v>378</v>
      </c>
      <c r="D118" s="292">
        <v>23</v>
      </c>
      <c r="E118" s="292" t="s">
        <v>379</v>
      </c>
      <c r="F118" s="292" t="s">
        <v>1958</v>
      </c>
      <c r="G118" s="13"/>
      <c r="H118" s="13"/>
    </row>
    <row r="119" spans="1:8" x14ac:dyDescent="0.25">
      <c r="A119" s="464">
        <v>21026</v>
      </c>
      <c r="B119" s="292" t="s">
        <v>1959</v>
      </c>
      <c r="C119" s="292" t="s">
        <v>1884</v>
      </c>
      <c r="D119" s="292"/>
      <c r="E119" s="464">
        <v>196</v>
      </c>
      <c r="F119" s="464" t="s">
        <v>1960</v>
      </c>
      <c r="G119" s="13"/>
      <c r="H119" s="13"/>
    </row>
    <row r="120" spans="1:8" x14ac:dyDescent="0.25">
      <c r="A120" s="464">
        <v>21025</v>
      </c>
      <c r="B120" s="292" t="s">
        <v>1961</v>
      </c>
      <c r="C120" s="292" t="s">
        <v>1884</v>
      </c>
      <c r="D120" s="292"/>
      <c r="E120" s="464">
        <v>189</v>
      </c>
      <c r="F120" s="464" t="s">
        <v>1962</v>
      </c>
      <c r="G120" s="13"/>
      <c r="H120" s="13"/>
    </row>
    <row r="121" spans="1:8" x14ac:dyDescent="0.25">
      <c r="A121" s="464">
        <v>20533</v>
      </c>
      <c r="B121" s="292" t="s">
        <v>1963</v>
      </c>
      <c r="C121" s="292" t="s">
        <v>1884</v>
      </c>
      <c r="D121" s="292"/>
      <c r="E121" s="464">
        <v>169</v>
      </c>
      <c r="F121" s="464" t="s">
        <v>1964</v>
      </c>
      <c r="G121" s="13"/>
      <c r="H121" s="13"/>
    </row>
    <row r="122" spans="1:8" x14ac:dyDescent="0.25">
      <c r="A122" s="292"/>
      <c r="B122" s="292"/>
      <c r="C122" s="292"/>
      <c r="D122" s="292"/>
      <c r="E122" s="292"/>
      <c r="F122" s="292"/>
      <c r="G122" s="13"/>
      <c r="H122" s="13"/>
    </row>
    <row r="123" spans="1:8" ht="25.5" x14ac:dyDescent="0.25">
      <c r="A123" s="292" t="s">
        <v>1801</v>
      </c>
      <c r="B123" s="465" t="s">
        <v>1802</v>
      </c>
      <c r="C123" s="292" t="s">
        <v>378</v>
      </c>
      <c r="D123" s="292">
        <v>24</v>
      </c>
      <c r="E123" s="292" t="s">
        <v>379</v>
      </c>
      <c r="F123" s="292" t="s">
        <v>1965</v>
      </c>
      <c r="G123" s="13"/>
      <c r="H123" s="13"/>
    </row>
    <row r="124" spans="1:8" x14ac:dyDescent="0.25">
      <c r="A124" s="464">
        <v>20534</v>
      </c>
      <c r="B124" s="292" t="s">
        <v>1966</v>
      </c>
      <c r="C124" s="292" t="s">
        <v>1884</v>
      </c>
      <c r="D124" s="292"/>
      <c r="E124" s="464">
        <v>165</v>
      </c>
      <c r="F124" s="464" t="s">
        <v>1967</v>
      </c>
      <c r="G124" s="13"/>
      <c r="H124" s="13"/>
    </row>
    <row r="125" spans="1:8" x14ac:dyDescent="0.25">
      <c r="A125" s="464">
        <v>20532</v>
      </c>
      <c r="B125" s="292" t="s">
        <v>1968</v>
      </c>
      <c r="C125" s="292" t="s">
        <v>1884</v>
      </c>
      <c r="D125" s="292"/>
      <c r="E125" s="464">
        <v>166</v>
      </c>
      <c r="F125" s="464" t="s">
        <v>1969</v>
      </c>
      <c r="G125" s="13"/>
      <c r="H125" s="13"/>
    </row>
    <row r="126" spans="1:8" x14ac:dyDescent="0.25">
      <c r="A126" s="464">
        <v>21028</v>
      </c>
      <c r="B126" s="292" t="s">
        <v>1970</v>
      </c>
      <c r="C126" s="292" t="s">
        <v>1884</v>
      </c>
      <c r="D126" s="292"/>
      <c r="E126" s="464">
        <v>277</v>
      </c>
      <c r="F126" s="464" t="s">
        <v>1971</v>
      </c>
      <c r="G126" s="13"/>
      <c r="H126" s="13"/>
    </row>
    <row r="127" spans="1:8" x14ac:dyDescent="0.25">
      <c r="A127" s="292"/>
      <c r="B127" s="292"/>
      <c r="C127" s="292"/>
      <c r="D127" s="292"/>
      <c r="E127" s="292"/>
      <c r="F127" s="292"/>
      <c r="G127" s="13"/>
      <c r="H127" s="13"/>
    </row>
    <row r="128" spans="1:8" ht="25.5" x14ac:dyDescent="0.25">
      <c r="A128" s="292" t="s">
        <v>1801</v>
      </c>
      <c r="B128" s="465" t="s">
        <v>1802</v>
      </c>
      <c r="C128" s="292" t="s">
        <v>378</v>
      </c>
      <c r="D128" s="292">
        <v>25</v>
      </c>
      <c r="E128" s="292" t="s">
        <v>379</v>
      </c>
      <c r="F128" s="292" t="s">
        <v>1972</v>
      </c>
      <c r="G128" s="13"/>
      <c r="H128" s="13"/>
    </row>
    <row r="129" spans="1:8" x14ac:dyDescent="0.25">
      <c r="A129" s="464">
        <v>21836</v>
      </c>
      <c r="B129" s="292" t="s">
        <v>1973</v>
      </c>
      <c r="C129" s="292" t="s">
        <v>745</v>
      </c>
      <c r="D129" s="292"/>
      <c r="E129" s="464">
        <v>226</v>
      </c>
      <c r="F129" s="464" t="s">
        <v>1974</v>
      </c>
      <c r="G129" s="13"/>
      <c r="H129" s="13"/>
    </row>
    <row r="130" spans="1:8" x14ac:dyDescent="0.25">
      <c r="A130" s="464">
        <v>28001</v>
      </c>
      <c r="B130" s="292" t="s">
        <v>1975</v>
      </c>
      <c r="C130" s="292" t="s">
        <v>745</v>
      </c>
      <c r="D130" s="292"/>
      <c r="E130" s="464">
        <v>230</v>
      </c>
      <c r="F130" s="464" t="s">
        <v>1976</v>
      </c>
      <c r="G130" s="13"/>
      <c r="H130" s="13"/>
    </row>
    <row r="131" spans="1:8" x14ac:dyDescent="0.25">
      <c r="A131" s="464">
        <v>99510</v>
      </c>
      <c r="B131" s="292" t="s">
        <v>1991</v>
      </c>
      <c r="C131" s="292" t="s">
        <v>745</v>
      </c>
      <c r="D131" s="292"/>
      <c r="E131" s="464">
        <v>101</v>
      </c>
      <c r="F131" s="464" t="s">
        <v>1992</v>
      </c>
      <c r="G131" s="13"/>
      <c r="H131" s="13"/>
    </row>
    <row r="132" spans="1:8" x14ac:dyDescent="0.25">
      <c r="A132" s="292"/>
      <c r="B132" s="292"/>
      <c r="C132" s="292"/>
      <c r="D132" s="292"/>
      <c r="E132" s="292"/>
      <c r="F132" s="292"/>
      <c r="G132" s="13"/>
      <c r="H132" s="13"/>
    </row>
    <row r="133" spans="1:8" ht="25.5" x14ac:dyDescent="0.25">
      <c r="A133" s="292" t="s">
        <v>1801</v>
      </c>
      <c r="B133" s="465" t="s">
        <v>1802</v>
      </c>
      <c r="C133" s="292" t="s">
        <v>378</v>
      </c>
      <c r="D133" s="292">
        <v>27</v>
      </c>
      <c r="E133" s="292" t="s">
        <v>379</v>
      </c>
      <c r="F133" s="292" t="s">
        <v>1980</v>
      </c>
      <c r="G133" s="13"/>
      <c r="H133" s="13"/>
    </row>
    <row r="134" spans="1:8" x14ac:dyDescent="0.25">
      <c r="A134" s="464">
        <v>99539</v>
      </c>
      <c r="B134" s="292" t="s">
        <v>1981</v>
      </c>
      <c r="C134" s="292" t="s">
        <v>745</v>
      </c>
      <c r="D134" s="292"/>
      <c r="E134" s="464">
        <v>531</v>
      </c>
      <c r="F134" s="464" t="s">
        <v>1982</v>
      </c>
      <c r="G134" s="13"/>
      <c r="H134" s="13"/>
    </row>
    <row r="135" spans="1:8" x14ac:dyDescent="0.25">
      <c r="A135" s="464">
        <v>99540</v>
      </c>
      <c r="B135" s="292" t="s">
        <v>1983</v>
      </c>
      <c r="C135" s="292" t="s">
        <v>745</v>
      </c>
      <c r="D135" s="292"/>
      <c r="E135" s="464">
        <v>532</v>
      </c>
      <c r="F135" s="464" t="s">
        <v>1982</v>
      </c>
      <c r="G135" s="13"/>
      <c r="H135" s="13"/>
    </row>
    <row r="136" spans="1:8" x14ac:dyDescent="0.25">
      <c r="A136" s="464">
        <v>25002</v>
      </c>
      <c r="B136" s="292" t="s">
        <v>1977</v>
      </c>
      <c r="C136" s="292" t="s">
        <v>745</v>
      </c>
      <c r="D136" s="292"/>
      <c r="E136" s="464">
        <v>171</v>
      </c>
      <c r="F136" s="464" t="s">
        <v>1978</v>
      </c>
      <c r="G136" s="13"/>
      <c r="H136" s="13"/>
    </row>
    <row r="137" spans="1:8" x14ac:dyDescent="0.25">
      <c r="A137" s="292"/>
      <c r="B137" s="292"/>
      <c r="C137" s="292"/>
      <c r="D137" s="292"/>
      <c r="E137" s="292"/>
      <c r="F137" s="292"/>
      <c r="G137" s="13"/>
      <c r="H137" s="13"/>
    </row>
    <row r="138" spans="1:8" ht="25.5" x14ac:dyDescent="0.25">
      <c r="A138" s="292" t="s">
        <v>1801</v>
      </c>
      <c r="B138" s="465" t="s">
        <v>1802</v>
      </c>
      <c r="C138" s="292" t="s">
        <v>378</v>
      </c>
      <c r="D138" s="292">
        <v>30</v>
      </c>
      <c r="E138" s="292" t="s">
        <v>379</v>
      </c>
      <c r="F138" s="292" t="s">
        <v>1984</v>
      </c>
      <c r="G138" s="13"/>
      <c r="H138" s="13"/>
    </row>
    <row r="139" spans="1:8" x14ac:dyDescent="0.25">
      <c r="A139" s="464"/>
      <c r="B139" s="292" t="s">
        <v>1985</v>
      </c>
      <c r="C139" s="292"/>
      <c r="D139" s="292" t="s">
        <v>1979</v>
      </c>
      <c r="E139" s="464"/>
      <c r="F139" s="464">
        <v>0</v>
      </c>
      <c r="G139" s="13"/>
      <c r="H139" s="13"/>
    </row>
    <row r="140" spans="1:8" x14ac:dyDescent="0.25">
      <c r="A140" s="464"/>
      <c r="B140" s="292" t="s">
        <v>1986</v>
      </c>
      <c r="C140" s="292"/>
      <c r="D140" s="292" t="s">
        <v>1979</v>
      </c>
      <c r="E140" s="464"/>
      <c r="F140" s="464">
        <v>0</v>
      </c>
      <c r="G140" s="13"/>
      <c r="H140" s="13"/>
    </row>
    <row r="141" spans="1:8" x14ac:dyDescent="0.25">
      <c r="A141" s="464"/>
      <c r="B141" s="292" t="s">
        <v>1987</v>
      </c>
      <c r="C141" s="292"/>
      <c r="D141" s="292" t="s">
        <v>1979</v>
      </c>
      <c r="E141" s="464"/>
      <c r="F141" s="464">
        <v>0</v>
      </c>
      <c r="G141" s="13"/>
      <c r="H141" s="13"/>
    </row>
    <row r="142" spans="1:8" x14ac:dyDescent="0.25">
      <c r="A142" s="292"/>
      <c r="B142" s="292"/>
      <c r="C142" s="292"/>
      <c r="D142" s="292"/>
      <c r="E142" s="292"/>
      <c r="F142" s="292"/>
      <c r="G142" s="13"/>
      <c r="H142" s="13"/>
    </row>
    <row r="143" spans="1:8" ht="25.5" x14ac:dyDescent="0.25">
      <c r="A143" s="292" t="s">
        <v>1801</v>
      </c>
      <c r="B143" s="465" t="s">
        <v>1802</v>
      </c>
      <c r="C143" s="292" t="s">
        <v>378</v>
      </c>
      <c r="D143" s="292">
        <v>29</v>
      </c>
      <c r="E143" s="292" t="s">
        <v>379</v>
      </c>
      <c r="F143" s="292" t="s">
        <v>1984</v>
      </c>
      <c r="G143" s="13"/>
      <c r="H143" s="13"/>
    </row>
    <row r="144" spans="1:8" x14ac:dyDescent="0.25">
      <c r="A144" s="464"/>
      <c r="B144" s="292" t="s">
        <v>1988</v>
      </c>
      <c r="C144" s="292"/>
      <c r="D144" s="292" t="s">
        <v>1979</v>
      </c>
      <c r="E144" s="464"/>
      <c r="F144" s="464">
        <v>0</v>
      </c>
      <c r="G144" s="13"/>
      <c r="H144" s="13"/>
    </row>
    <row r="145" spans="1:8" x14ac:dyDescent="0.25">
      <c r="A145" s="464"/>
      <c r="B145" s="292" t="s">
        <v>1989</v>
      </c>
      <c r="C145" s="292"/>
      <c r="D145" s="292" t="s">
        <v>1979</v>
      </c>
      <c r="E145" s="464"/>
      <c r="F145" s="464">
        <v>0</v>
      </c>
      <c r="G145" s="13"/>
      <c r="H145" s="13"/>
    </row>
    <row r="146" spans="1:8" x14ac:dyDescent="0.25">
      <c r="A146" s="464"/>
      <c r="B146" s="292" t="s">
        <v>1990</v>
      </c>
      <c r="C146" s="292"/>
      <c r="D146" s="292" t="s">
        <v>1979</v>
      </c>
      <c r="E146" s="464"/>
      <c r="F146" s="464">
        <v>0</v>
      </c>
      <c r="G146" s="13"/>
      <c r="H146" s="13"/>
    </row>
    <row r="147" spans="1:8" x14ac:dyDescent="0.25">
      <c r="A147" s="292"/>
      <c r="B147" s="292"/>
      <c r="C147" s="292"/>
      <c r="D147" s="292"/>
      <c r="E147" s="292"/>
      <c r="F147" s="292"/>
      <c r="G147" s="13"/>
      <c r="H147" s="13"/>
    </row>
    <row r="148" spans="1:8" ht="25.5" x14ac:dyDescent="0.25">
      <c r="A148" s="292" t="s">
        <v>1801</v>
      </c>
      <c r="B148" s="465" t="s">
        <v>1802</v>
      </c>
      <c r="C148" s="292" t="s">
        <v>378</v>
      </c>
      <c r="D148" s="292">
        <v>28</v>
      </c>
      <c r="E148" s="292" t="s">
        <v>379</v>
      </c>
      <c r="F148" s="292" t="s">
        <v>1984</v>
      </c>
      <c r="G148" s="13"/>
      <c r="H148" s="13"/>
    </row>
    <row r="149" spans="1:8" x14ac:dyDescent="0.25">
      <c r="A149" s="464"/>
      <c r="B149" s="292" t="s">
        <v>1993</v>
      </c>
      <c r="C149" s="292"/>
      <c r="D149" s="292" t="s">
        <v>1979</v>
      </c>
      <c r="E149" s="464"/>
      <c r="F149" s="464">
        <v>0</v>
      </c>
      <c r="G149" s="13"/>
      <c r="H149" s="13"/>
    </row>
    <row r="150" spans="1:8" x14ac:dyDescent="0.25">
      <c r="A150" s="464">
        <v>29061</v>
      </c>
      <c r="B150" s="292" t="s">
        <v>1994</v>
      </c>
      <c r="C150" s="292" t="s">
        <v>526</v>
      </c>
      <c r="D150" s="292" t="s">
        <v>1979</v>
      </c>
      <c r="E150" s="464">
        <v>51</v>
      </c>
      <c r="F150" s="464" t="s">
        <v>1995</v>
      </c>
      <c r="G150" s="13"/>
      <c r="H150" s="13"/>
    </row>
    <row r="151" spans="1:8" x14ac:dyDescent="0.25">
      <c r="A151" s="464">
        <v>15067</v>
      </c>
      <c r="B151" s="292" t="s">
        <v>1996</v>
      </c>
      <c r="C151" s="292" t="s">
        <v>520</v>
      </c>
      <c r="D151" s="292" t="s">
        <v>1979</v>
      </c>
      <c r="E151" s="464">
        <v>44</v>
      </c>
      <c r="F151" s="467">
        <v>44344</v>
      </c>
      <c r="G151" s="13"/>
      <c r="H151" s="13"/>
    </row>
    <row r="152" spans="1:8" x14ac:dyDescent="0.25">
      <c r="A152" s="292"/>
      <c r="B152" s="292"/>
      <c r="C152" s="292"/>
      <c r="D152" s="292"/>
      <c r="E152" s="292"/>
      <c r="F152" s="292"/>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54"/>
    <hyperlink ref="B8" r:id="rId2" display="http://czechpetanque.cz/odhlasit.html?pr=47917"/>
    <hyperlink ref="B13" r:id="rId3" display="http://czechpetanque.cz/odhlasit.html?pr=47914"/>
    <hyperlink ref="B18" r:id="rId4" display="http://czechpetanque.cz/odhlasit.html?pr=47912"/>
    <hyperlink ref="B23" r:id="rId5" display="http://czechpetanque.cz/odhlasit.html?pr=47911"/>
    <hyperlink ref="B28" r:id="rId6" display="http://czechpetanque.cz/odhlasit.html?pr=48063"/>
    <hyperlink ref="B33" r:id="rId7" display="http://czechpetanque.cz/odhlasit.html?pr=48043"/>
    <hyperlink ref="B38" r:id="rId8" display="http://czechpetanque.cz/odhlasit.html?pr=47734"/>
    <hyperlink ref="B43" r:id="rId9" display="http://czechpetanque.cz/odhlasit.html?pr=47969"/>
    <hyperlink ref="B48" r:id="rId10" display="http://czechpetanque.cz/odhlasit.html?pr=47920"/>
    <hyperlink ref="B53" r:id="rId11" display="http://czechpetanque.cz/odhlasit.html?pr=47933"/>
    <hyperlink ref="B58" r:id="rId12" display="http://czechpetanque.cz/odhlasit.html?pr=47926"/>
    <hyperlink ref="B63" r:id="rId13" display="http://czechpetanque.cz/odhlasit.html?pr=47941"/>
    <hyperlink ref="B68" r:id="rId14" display="http://czechpetanque.cz/odhlasit.html?pr=47918"/>
    <hyperlink ref="B73" r:id="rId15" display="http://czechpetanque.cz/odhlasit.html?pr=47915"/>
    <hyperlink ref="B78" r:id="rId16" display="http://czechpetanque.cz/odhlasit.html?pr=47732"/>
    <hyperlink ref="B83" r:id="rId17" display="http://czechpetanque.cz/odhlasit.html?pr=48061"/>
    <hyperlink ref="B88" r:id="rId18" display="http://czechpetanque.cz/odhlasit.html?pr=47927"/>
    <hyperlink ref="B93" r:id="rId19" display="http://czechpetanque.cz/odhlasit.html?pr=47922"/>
    <hyperlink ref="B98" r:id="rId20" display="http://czechpetanque.cz/odhlasit.html?pr=47935"/>
    <hyperlink ref="B103" r:id="rId21" display="http://czechpetanque.cz/odhlasit.html?pr=47921"/>
    <hyperlink ref="B108" r:id="rId22" display="http://czechpetanque.cz/odhlasit.html?pr=47934"/>
    <hyperlink ref="B113" r:id="rId23" display="http://czechpetanque.cz/odhlasit.html?pr=47924"/>
    <hyperlink ref="B118" r:id="rId24" display="http://czechpetanque.cz/odhlasit.html?pr=47916"/>
    <hyperlink ref="B123" r:id="rId25" display="http://czechpetanque.cz/odhlasit.html?pr=47925"/>
    <hyperlink ref="B128" r:id="rId26" display="http://czechpetanque.cz/odhlasit.html?pr=47744"/>
    <hyperlink ref="B133" r:id="rId27" display="http://czechpetanque.cz/odhlasit.html?pr=47936"/>
    <hyperlink ref="B138" r:id="rId28" display="http://czechpetanque.cz/odhlasit.html?pr=48032"/>
    <hyperlink ref="B143" r:id="rId29" display="http://czechpetanque.cz/odhlasit.html?pr=47973"/>
    <hyperlink ref="B148" r:id="rId30" display="http://czechpetanque.cz/odhlasit.html?pr=47966"/>
  </hyperlinks>
  <pageMargins left="0.78740157499999996" right="0.78740157499999996" top="0.984251969" bottom="0.984251969" header="0.4921259845" footer="0.4921259845"/>
  <pageSetup paperSize="9" orientation="portrait" horizontalDpi="300" verticalDpi="300" r:id="rId3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U11" activePane="bottomRight" state="frozen"/>
      <selection activeCell="G8" sqref="G8"/>
      <selection pane="topRight" activeCell="G8" sqref="G8"/>
      <selection pane="bottomLeft" activeCell="G8" sqref="G8"/>
      <selection pane="bottomRight" activeCell="AK3" sqref="AK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40.304875000000003</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0.46875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21058</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0.9375</v>
      </c>
      <c r="BB2" s="324">
        <f>BA2/2+BA3/2</f>
        <v>2.8125</v>
      </c>
      <c r="BC2" s="325">
        <v>5</v>
      </c>
    </row>
    <row r="3" spans="1:59" ht="18.75" thickBot="1" x14ac:dyDescent="0.3">
      <c r="A3" s="309"/>
      <c r="B3" s="309"/>
      <c r="C3" s="309"/>
      <c r="D3" s="309"/>
      <c r="E3" s="309"/>
      <c r="F3" s="309"/>
      <c r="G3" s="309"/>
      <c r="H3" s="327"/>
      <c r="I3" s="333" t="s">
        <v>372</v>
      </c>
      <c r="J3" s="329"/>
      <c r="K3" s="334" t="str">
        <f>IF(ISBLANK(K2)," ",VLOOKUP(K2,Turnaje!$A$1:$G$147,3,0))</f>
        <v>21.11.2021</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1.875</v>
      </c>
      <c r="AN3" s="309"/>
      <c r="AO3" s="309"/>
      <c r="AP3" s="309"/>
      <c r="AQ3" s="309"/>
      <c r="AR3" s="309"/>
      <c r="AS3" s="309"/>
      <c r="AT3" s="309"/>
      <c r="AU3" s="309"/>
      <c r="AV3" s="309"/>
      <c r="AW3" s="324"/>
      <c r="AX3" s="324"/>
      <c r="AY3" s="324"/>
      <c r="AZ3" s="324">
        <f>AY4/2</f>
        <v>1.875</v>
      </c>
      <c r="BA3" s="324">
        <f>AZ3/2+AZ4/2</f>
        <v>4.6875</v>
      </c>
      <c r="BB3" s="324">
        <f>BA3/2+BA4/2</f>
        <v>7.03125</v>
      </c>
      <c r="BC3" s="325">
        <v>4</v>
      </c>
    </row>
    <row r="4" spans="1:59" ht="19.5" thickBot="1" x14ac:dyDescent="0.35">
      <c r="A4" s="309"/>
      <c r="B4" s="309"/>
      <c r="C4" s="309"/>
      <c r="D4" s="309"/>
      <c r="E4" s="309"/>
      <c r="F4" s="309"/>
      <c r="G4" s="309"/>
      <c r="H4" s="327"/>
      <c r="I4" s="335" t="s">
        <v>373</v>
      </c>
      <c r="J4" s="336"/>
      <c r="K4" s="337" t="str">
        <f>IF(ISBLANK(K2)," ",VLOOKUP(K2,Turnaje!$A$1:$G$147,2,0))</f>
        <v>4. bitva o Terezín</v>
      </c>
      <c r="L4" s="338"/>
      <c r="M4" s="338"/>
      <c r="N4" s="339"/>
      <c r="O4" s="309"/>
      <c r="P4" s="340">
        <v>0</v>
      </c>
      <c r="Q4" s="309"/>
      <c r="R4" s="314" t="s">
        <v>362</v>
      </c>
      <c r="S4" s="316">
        <f>'Počet kol'!$D$3</f>
        <v>5</v>
      </c>
      <c r="T4" s="316"/>
      <c r="U4" s="309"/>
      <c r="V4" s="309"/>
      <c r="W4" s="314"/>
      <c r="X4" s="314" t="s">
        <v>366</v>
      </c>
      <c r="Y4" s="341">
        <v>16</v>
      </c>
      <c r="Z4" s="316" t="s">
        <v>256</v>
      </c>
      <c r="AA4" s="4"/>
      <c r="AB4" s="4"/>
      <c r="AC4" s="4"/>
      <c r="AD4" s="4"/>
      <c r="AE4" s="4"/>
      <c r="AF4" s="4"/>
      <c r="AG4" s="4"/>
      <c r="AH4" s="309"/>
      <c r="AI4" s="320"/>
      <c r="AJ4" s="309"/>
      <c r="AK4" s="309"/>
      <c r="AL4" s="314">
        <v>3</v>
      </c>
      <c r="AM4" s="322">
        <f t="shared" si="0"/>
        <v>7.5</v>
      </c>
      <c r="AN4" s="309"/>
      <c r="AO4" s="309"/>
      <c r="AP4" s="309"/>
      <c r="AQ4" s="309"/>
      <c r="AR4" s="309"/>
      <c r="AS4" s="309"/>
      <c r="AT4" s="309"/>
      <c r="AU4" s="309"/>
      <c r="AV4" s="309"/>
      <c r="AW4" s="324"/>
      <c r="AX4" s="324"/>
      <c r="AY4" s="324">
        <f>AX5/2</f>
        <v>3.75</v>
      </c>
      <c r="AZ4" s="324">
        <f>AY4/2+AY5/2</f>
        <v>7.5</v>
      </c>
      <c r="BA4" s="324">
        <f>AZ4/2+AZ5/2</f>
        <v>9.375</v>
      </c>
      <c r="BB4" s="324">
        <f>BA4/2+BA5/2</f>
        <v>9.375</v>
      </c>
      <c r="BC4" s="325">
        <v>3</v>
      </c>
    </row>
    <row r="5" spans="1:59" ht="18" customHeight="1" thickBot="1" x14ac:dyDescent="0.3">
      <c r="A5" s="342"/>
      <c r="B5" s="342"/>
      <c r="C5" s="342"/>
      <c r="D5" s="342"/>
      <c r="E5" s="342"/>
      <c r="F5" s="342"/>
      <c r="G5" s="309"/>
      <c r="H5" s="327"/>
      <c r="I5" s="328" t="s">
        <v>374</v>
      </c>
      <c r="J5" s="343"/>
      <c r="K5" s="344" t="str">
        <f>IF(ISBLANK(K2)," ",VLOOKUP(K2,Turnaje!$A$1:$G$147,4,0))</f>
        <v>Terezín</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7.5</v>
      </c>
      <c r="AY5" s="324">
        <f>AX6/2+AX5/2</f>
        <v>11.25</v>
      </c>
      <c r="AZ5" s="324">
        <f>AY5/2+AY6/2</f>
        <v>11.25</v>
      </c>
      <c r="BA5" s="324">
        <f>AZ5/2+AZ6/2</f>
        <v>9.375</v>
      </c>
      <c r="BB5" s="324">
        <f>BA5/2+BA6/2</f>
        <v>7.03125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15</v>
      </c>
      <c r="AX6" s="324">
        <f>AW6/2+AW7/2</f>
        <v>15</v>
      </c>
      <c r="AY6" s="324">
        <f>AX6/2+AX7/2</f>
        <v>11.25</v>
      </c>
      <c r="AZ6" s="324">
        <f>AY6/2+AY7/2</f>
        <v>7.5</v>
      </c>
      <c r="BA6" s="324">
        <f>AZ6/2+AZ7/2</f>
        <v>4.6875</v>
      </c>
      <c r="BB6" s="324">
        <f>BA6/2+BA7/2</f>
        <v>2.8125</v>
      </c>
      <c r="BC6" s="325">
        <v>1</v>
      </c>
    </row>
    <row r="7" spans="1:59" ht="20.25" thickTop="1" thickBot="1" x14ac:dyDescent="0.35">
      <c r="A7" s="350"/>
      <c r="B7" s="350"/>
      <c r="C7" s="350"/>
      <c r="D7" s="350"/>
      <c r="E7" s="350"/>
      <c r="F7" s="351"/>
      <c r="G7" s="309"/>
      <c r="H7" s="327"/>
      <c r="I7" s="328" t="s">
        <v>375</v>
      </c>
      <c r="J7" s="343"/>
      <c r="K7" s="352">
        <f>SUM(B11:B138)</f>
        <v>29</v>
      </c>
      <c r="L7" s="353" t="s">
        <v>288</v>
      </c>
      <c r="M7" s="354">
        <v>2</v>
      </c>
      <c r="N7" s="355">
        <f>INT(K7/M7)</f>
        <v>14</v>
      </c>
      <c r="O7" s="357">
        <f>IF(TYPE(N6+N7)&gt;3,"",N6+N7)</f>
        <v>15</v>
      </c>
      <c r="P7" s="309" t="s">
        <v>209</v>
      </c>
      <c r="Q7" s="309"/>
      <c r="R7" s="314" t="s">
        <v>367</v>
      </c>
      <c r="S7" s="316">
        <f>INT(M7/2)*N7+INT(M6/2)*N6</f>
        <v>14</v>
      </c>
      <c r="T7" s="309"/>
      <c r="U7" s="309"/>
      <c r="V7" s="309"/>
      <c r="W7" s="314"/>
      <c r="X7" s="460" t="s">
        <v>227</v>
      </c>
      <c r="Y7" s="349">
        <v>2</v>
      </c>
      <c r="Z7" s="309"/>
      <c r="AA7" s="4"/>
      <c r="AB7" s="4"/>
      <c r="AC7" s="4"/>
      <c r="AD7" s="4"/>
      <c r="AE7" s="4"/>
      <c r="AF7" s="4"/>
      <c r="AG7" s="4"/>
      <c r="AH7" s="309"/>
      <c r="AI7" s="320"/>
      <c r="AJ7" s="309"/>
      <c r="AM7" s="322">
        <f t="shared" si="0"/>
        <v>1.875</v>
      </c>
      <c r="AN7" s="309"/>
      <c r="AO7" s="309"/>
      <c r="AP7" s="309"/>
      <c r="AQ7" s="309"/>
      <c r="AR7" s="309"/>
      <c r="AS7" s="309"/>
      <c r="AT7" s="309"/>
      <c r="AU7" s="309"/>
      <c r="AV7" s="309"/>
      <c r="AW7" s="358">
        <f>$AV$9/2</f>
        <v>15</v>
      </c>
      <c r="AX7" s="358">
        <f>AW7/2</f>
        <v>7.5</v>
      </c>
      <c r="AY7" s="358">
        <f>AX7/2</f>
        <v>3.75</v>
      </c>
      <c r="AZ7" s="358">
        <f>AY7/2</f>
        <v>1.875</v>
      </c>
      <c r="BA7" s="358">
        <f>AZ7/2</f>
        <v>0.9375</v>
      </c>
      <c r="BB7" s="358">
        <f>BA7/2</f>
        <v>0.46875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23</v>
      </c>
      <c r="AK8" s="309"/>
      <c r="AL8" s="314" t="s">
        <v>396</v>
      </c>
      <c r="AM8" s="320">
        <f>SUM(AM1:AM7)</f>
        <v>30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23</v>
      </c>
      <c r="AV9" s="309">
        <f>IF(MOD(K7,2)=1,K7+1,K7)</f>
        <v>30</v>
      </c>
      <c r="AW9" s="325">
        <f t="shared" ref="AW9:BB9" si="1">SUM(AW1:AW7)</f>
        <v>30</v>
      </c>
      <c r="AX9" s="325">
        <f t="shared" si="1"/>
        <v>30</v>
      </c>
      <c r="AY9" s="325">
        <f t="shared" si="1"/>
        <v>30</v>
      </c>
      <c r="AZ9" s="325">
        <f t="shared" si="1"/>
        <v>30</v>
      </c>
      <c r="BA9" s="325">
        <f t="shared" si="1"/>
        <v>30</v>
      </c>
      <c r="BB9" s="325">
        <f t="shared" si="1"/>
        <v>30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128.18799999999999</v>
      </c>
      <c r="D11" s="388">
        <f t="shared" ref="D11:D42" si="5">IF(B11=0,99999,M11+S11+Y11)</f>
        <v>71</v>
      </c>
      <c r="E11" s="350">
        <f t="shared" ref="E11:E42" si="6">MIN(M11,S11,Y11)</f>
        <v>7</v>
      </c>
      <c r="F11" s="351" t="str">
        <f t="shared" ref="F11:F42" ca="1" si="7">CONCATENATE(IF(AND($P$4=1,H11&gt;$O$7),"0","9"),TEXT(B11,"0"),IF(AND($P$4=1,H11&gt;$O$7),"000000",TEXT(1000*C11,"000000")),IF(AND($P$4=1,H11&gt;$O$7),"000000",TEXT(999999-D11,"000000")),IF(AND($P$4=1,H11&gt;$O$7),"000000",TEXT(999999-E11,"000000")),TEXT(999999*RAND(),"000000"))</f>
        <v>91128188999928999992886372</v>
      </c>
      <c r="G11" s="389" t="b">
        <f t="shared" ref="G11:G42" si="8">IF(OR($K$6&gt;A11,AR11&gt;0),TRUE,FALSE)</f>
        <v>0</v>
      </c>
      <c r="H11" s="390">
        <f t="shared" ref="H11:H42" si="9">ROW(H11)-10</f>
        <v>1</v>
      </c>
      <c r="I11" s="391">
        <v>14074</v>
      </c>
      <c r="J11" s="392" t="s">
        <v>823</v>
      </c>
      <c r="K11" s="393" t="s">
        <v>678</v>
      </c>
      <c r="L11" s="393" t="s">
        <v>526</v>
      </c>
      <c r="M11" s="394">
        <v>55</v>
      </c>
      <c r="N11" s="395">
        <v>27.187999999999999</v>
      </c>
      <c r="O11" s="391">
        <v>14075</v>
      </c>
      <c r="P11" s="392" t="s">
        <v>823</v>
      </c>
      <c r="Q11" s="393" t="s">
        <v>819</v>
      </c>
      <c r="R11" s="393" t="s">
        <v>526</v>
      </c>
      <c r="S11" s="394">
        <v>9</v>
      </c>
      <c r="T11" s="395">
        <v>46.25</v>
      </c>
      <c r="U11" s="391">
        <v>29062</v>
      </c>
      <c r="V11" s="392" t="s">
        <v>1478</v>
      </c>
      <c r="W11" s="393" t="s">
        <v>1479</v>
      </c>
      <c r="X11" s="393" t="s">
        <v>526</v>
      </c>
      <c r="Y11" s="394">
        <v>7</v>
      </c>
      <c r="Z11" s="395">
        <v>54.75</v>
      </c>
      <c r="AA11" s="391" t="s">
        <v>1999</v>
      </c>
      <c r="AB11" s="392" t="s">
        <v>405</v>
      </c>
      <c r="AC11" s="393" t="s">
        <v>405</v>
      </c>
      <c r="AD11" s="393" t="s">
        <v>405</v>
      </c>
      <c r="AE11" s="394">
        <v>9999</v>
      </c>
      <c r="AF11" s="395">
        <v>0</v>
      </c>
      <c r="AG11" s="400"/>
      <c r="AH11" s="436">
        <f ca="1">IF(TYPE(VLOOKUP(H11,Centrum!$A$3:$E$130,5,0))&lt;4,VLOOKUP(H11,Centrum!$A$3:$E$130,5,0),0)</f>
        <v>16</v>
      </c>
      <c r="AI11" s="396">
        <f ca="1">IF(N($AH11)&gt;0,VLOOKUP($AH11,Body!$A$4:$F$259,5,0),"")</f>
        <v>40.304875000000003</v>
      </c>
      <c r="AJ11" s="397">
        <f ca="1">IF(N($AH11)&gt;0,VLOOKUP($AH11,Body!$A$4:$F$259,6,0),"")</f>
        <v>0</v>
      </c>
      <c r="AK11" s="396">
        <f ca="1">IF(N($AH11)&gt;0,VLOOKUP($AH11,Body!$A$4:$F$259,2,0),"")</f>
        <v>1</v>
      </c>
      <c r="AL11" s="398" t="str">
        <f t="shared" ref="AL11:AL42" si="10">IF(N(H11)&gt;$K$7,"",CONCATENATE(IF($Y$9="","",H11&amp;" "),L11,IF(L11="",""," - "),J11," ",K11))</f>
        <v>1 PC Sokol Lipník - Froňková Blanka</v>
      </c>
      <c r="AM11" s="399">
        <f t="shared" ref="AM11:AM42" si="11">C11</f>
        <v>128.18799999999999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116.125</v>
      </c>
      <c r="D12" s="350">
        <f t="shared" si="5"/>
        <v>58</v>
      </c>
      <c r="E12" s="350">
        <f t="shared" si="6"/>
        <v>6</v>
      </c>
      <c r="F12" s="351" t="str">
        <f t="shared" ca="1" si="7"/>
        <v>91116125999941999993718410</v>
      </c>
      <c r="G12" s="389" t="b">
        <f t="shared" si="8"/>
        <v>0</v>
      </c>
      <c r="H12" s="390">
        <f t="shared" si="9"/>
        <v>2</v>
      </c>
      <c r="I12" s="391">
        <v>21775</v>
      </c>
      <c r="J12" s="392" t="s">
        <v>1218</v>
      </c>
      <c r="K12" s="393" t="s">
        <v>648</v>
      </c>
      <c r="L12" s="393" t="s">
        <v>29</v>
      </c>
      <c r="M12" s="394">
        <v>16</v>
      </c>
      <c r="N12" s="395">
        <v>32.375</v>
      </c>
      <c r="O12" s="391">
        <v>21774</v>
      </c>
      <c r="P12" s="392" t="s">
        <v>1218</v>
      </c>
      <c r="Q12" s="393" t="s">
        <v>600</v>
      </c>
      <c r="R12" s="393" t="s">
        <v>29</v>
      </c>
      <c r="S12" s="394">
        <v>6</v>
      </c>
      <c r="T12" s="395">
        <v>53.5</v>
      </c>
      <c r="U12" s="391">
        <v>24235</v>
      </c>
      <c r="V12" s="392" t="s">
        <v>1062</v>
      </c>
      <c r="W12" s="393" t="s">
        <v>691</v>
      </c>
      <c r="X12" s="393" t="s">
        <v>707</v>
      </c>
      <c r="Y12" s="394">
        <v>36</v>
      </c>
      <c r="Z12" s="395">
        <v>30.25</v>
      </c>
      <c r="AA12" s="391" t="s">
        <v>1999</v>
      </c>
      <c r="AB12" s="392" t="s">
        <v>405</v>
      </c>
      <c r="AC12" s="393" t="s">
        <v>405</v>
      </c>
      <c r="AD12" s="393" t="s">
        <v>405</v>
      </c>
      <c r="AE12" s="394">
        <v>9999</v>
      </c>
      <c r="AF12" s="395">
        <v>0</v>
      </c>
      <c r="AG12" s="400"/>
      <c r="AH12" s="436">
        <f ca="1">IF(TYPE(VLOOKUP(H12,Centrum!$A$3:$E$130,5,0))&lt;4,VLOOKUP(H12,Centrum!$A$3:$E$130,5,0),0)</f>
        <v>7</v>
      </c>
      <c r="AI12" s="396">
        <f ca="1">IF(N($AH12)&gt;0,VLOOKUP($AH12,Body!$A$4:$F$259,5,0),"")</f>
        <v>90.685968750000001</v>
      </c>
      <c r="AJ12" s="397">
        <f ca="1">IF(N($AH12)&gt;0,VLOOKUP($AH12,Body!$A$4:$F$259,6,0),"")</f>
        <v>0</v>
      </c>
      <c r="AK12" s="396">
        <f ca="1">IF(N($AH12)&gt;0,VLOOKUP($AH12,Body!$A$4:$F$259,2,0),"")</f>
        <v>2.25</v>
      </c>
      <c r="AL12" s="398" t="str">
        <f t="shared" si="10"/>
        <v>2 Carreau Brno - Michálek Jan</v>
      </c>
      <c r="AM12" s="399">
        <f t="shared" si="11"/>
        <v>116.125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113.875</v>
      </c>
      <c r="D13" s="350">
        <f t="shared" si="5"/>
        <v>239</v>
      </c>
      <c r="E13" s="350">
        <f t="shared" si="6"/>
        <v>1</v>
      </c>
      <c r="F13" s="351" t="str">
        <f t="shared" ca="1" si="7"/>
        <v>91113875999760999998502475</v>
      </c>
      <c r="G13" s="389" t="b">
        <f t="shared" si="8"/>
        <v>0</v>
      </c>
      <c r="H13" s="390">
        <f t="shared" si="9"/>
        <v>3</v>
      </c>
      <c r="I13" s="391">
        <v>27039</v>
      </c>
      <c r="J13" s="392" t="s">
        <v>1035</v>
      </c>
      <c r="K13" s="393" t="s">
        <v>834</v>
      </c>
      <c r="L13" s="393" t="s">
        <v>31</v>
      </c>
      <c r="M13" s="394">
        <v>2</v>
      </c>
      <c r="N13" s="395">
        <v>51.5</v>
      </c>
      <c r="O13" s="391">
        <v>99532</v>
      </c>
      <c r="P13" s="392" t="s">
        <v>1218</v>
      </c>
      <c r="Q13" s="393" t="s">
        <v>719</v>
      </c>
      <c r="R13" s="393" t="s">
        <v>29</v>
      </c>
      <c r="S13" s="394">
        <v>1</v>
      </c>
      <c r="T13" s="395">
        <v>54.625</v>
      </c>
      <c r="U13" s="391">
        <v>29009</v>
      </c>
      <c r="V13" s="392" t="s">
        <v>1337</v>
      </c>
      <c r="W13" s="393" t="s">
        <v>849</v>
      </c>
      <c r="X13" s="393" t="s">
        <v>535</v>
      </c>
      <c r="Y13" s="394">
        <v>236</v>
      </c>
      <c r="Z13" s="395">
        <v>7.75</v>
      </c>
      <c r="AA13" s="391" t="s">
        <v>1999</v>
      </c>
      <c r="AB13" s="392" t="s">
        <v>405</v>
      </c>
      <c r="AC13" s="393" t="s">
        <v>405</v>
      </c>
      <c r="AD13" s="393" t="s">
        <v>405</v>
      </c>
      <c r="AE13" s="394">
        <v>9999</v>
      </c>
      <c r="AF13" s="395">
        <v>0</v>
      </c>
      <c r="AG13" s="400"/>
      <c r="AH13" s="436">
        <f ca="1">IF(TYPE(VLOOKUP(H13,Centrum!$A$3:$E$130,5,0))&lt;4,VLOOKUP(H13,Centrum!$A$3:$E$130,5,0),0)</f>
        <v>2</v>
      </c>
      <c r="AI13" s="396">
        <f ca="1">IF(N($AH13)&gt;0,VLOOKUP($AH13,Body!$A$4:$F$259,5,0),"")</f>
        <v>161.21950000000001</v>
      </c>
      <c r="AJ13" s="397">
        <f ca="1">IF(N($AH13)&gt;0,VLOOKUP($AH13,Body!$A$4:$F$259,6,0),"")</f>
        <v>0</v>
      </c>
      <c r="AK13" s="396">
        <f ca="1">IF(N($AH13)&gt;0,VLOOKUP($AH13,Body!$A$4:$F$259,2,0),"")</f>
        <v>4</v>
      </c>
      <c r="AL13" s="398" t="str">
        <f t="shared" si="10"/>
        <v>3 PC Kolová - Kauca Jindřich</v>
      </c>
      <c r="AM13" s="399">
        <f t="shared" si="11"/>
        <v>113.875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97.313999999999993</v>
      </c>
      <c r="D14" s="350">
        <f t="shared" si="5"/>
        <v>185</v>
      </c>
      <c r="E14" s="350">
        <f t="shared" si="6"/>
        <v>26</v>
      </c>
      <c r="F14" s="351" t="str">
        <f t="shared" ca="1" si="7"/>
        <v>91097314999814999973262047</v>
      </c>
      <c r="G14" s="389" t="b">
        <f t="shared" si="8"/>
        <v>0</v>
      </c>
      <c r="H14" s="390">
        <f t="shared" si="9"/>
        <v>4</v>
      </c>
      <c r="I14" s="391">
        <v>14008</v>
      </c>
      <c r="J14" s="392" t="s">
        <v>607</v>
      </c>
      <c r="K14" s="393" t="s">
        <v>608</v>
      </c>
      <c r="L14" s="393" t="s">
        <v>443</v>
      </c>
      <c r="M14" s="394">
        <v>26</v>
      </c>
      <c r="N14" s="395">
        <v>39.125</v>
      </c>
      <c r="O14" s="391">
        <v>15001</v>
      </c>
      <c r="P14" s="392" t="s">
        <v>1456</v>
      </c>
      <c r="Q14" s="393" t="s">
        <v>582</v>
      </c>
      <c r="R14" s="393" t="s">
        <v>443</v>
      </c>
      <c r="S14" s="394">
        <v>71</v>
      </c>
      <c r="T14" s="395">
        <v>24.689</v>
      </c>
      <c r="U14" s="391">
        <v>18124</v>
      </c>
      <c r="V14" s="392" t="s">
        <v>1467</v>
      </c>
      <c r="W14" s="393" t="s">
        <v>1468</v>
      </c>
      <c r="X14" s="393" t="s">
        <v>529</v>
      </c>
      <c r="Y14" s="394">
        <v>88</v>
      </c>
      <c r="Z14" s="395">
        <v>33.5</v>
      </c>
      <c r="AA14" s="391" t="s">
        <v>1999</v>
      </c>
      <c r="AB14" s="392" t="s">
        <v>405</v>
      </c>
      <c r="AC14" s="393" t="s">
        <v>405</v>
      </c>
      <c r="AD14" s="393" t="s">
        <v>405</v>
      </c>
      <c r="AE14" s="394">
        <v>9999</v>
      </c>
      <c r="AF14" s="395">
        <v>0</v>
      </c>
      <c r="AG14" s="400"/>
      <c r="AH14" s="436">
        <v>20</v>
      </c>
      <c r="AI14" s="396">
        <f>IF(N($AH14)&gt;0,VLOOKUP($AH14,Body!$A$4:$F$259,5,0),"")</f>
        <v>30.22865625</v>
      </c>
      <c r="AJ14" s="397">
        <f>IF(N($AH14)&gt;0,VLOOKUP($AH14,Body!$A$4:$F$259,6,0),"")</f>
        <v>0</v>
      </c>
      <c r="AK14" s="396">
        <f>IF(N($AH14)&gt;0,VLOOKUP($AH14,Body!$A$4:$F$259,2,0),"")</f>
        <v>0.75</v>
      </c>
      <c r="AL14" s="398" t="str">
        <f t="shared" si="10"/>
        <v>4 TOP - ORLOVÁ - Bačo David</v>
      </c>
      <c r="AM14" s="399">
        <f t="shared" si="11"/>
        <v>97.313999999999993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2</v>
      </c>
      <c r="BF14" s="326">
        <f t="shared" si="14"/>
        <v>4</v>
      </c>
    </row>
    <row r="15" spans="1:59" ht="14.25" x14ac:dyDescent="0.3">
      <c r="A15" s="350">
        <f t="shared" si="2"/>
        <v>3</v>
      </c>
      <c r="B15" s="350">
        <f t="shared" si="3"/>
        <v>1</v>
      </c>
      <c r="C15" s="350">
        <f t="shared" si="4"/>
        <v>89.406999999999996</v>
      </c>
      <c r="D15" s="350">
        <f t="shared" si="5"/>
        <v>190</v>
      </c>
      <c r="E15" s="350">
        <f t="shared" si="6"/>
        <v>11</v>
      </c>
      <c r="F15" s="351" t="str">
        <f t="shared" ca="1" si="7"/>
        <v>91089407999809999988721837</v>
      </c>
      <c r="G15" s="389" t="b">
        <f t="shared" si="8"/>
        <v>0</v>
      </c>
      <c r="H15" s="390">
        <f t="shared" si="9"/>
        <v>5</v>
      </c>
      <c r="I15" s="391">
        <v>98446</v>
      </c>
      <c r="J15" s="392" t="s">
        <v>1229</v>
      </c>
      <c r="K15" s="393" t="s">
        <v>618</v>
      </c>
      <c r="L15" s="393" t="s">
        <v>526</v>
      </c>
      <c r="M15" s="394">
        <v>11</v>
      </c>
      <c r="N15" s="395">
        <v>44.25</v>
      </c>
      <c r="O15" s="391">
        <v>20505</v>
      </c>
      <c r="P15" s="392" t="s">
        <v>1522</v>
      </c>
      <c r="Q15" s="393" t="s">
        <v>1515</v>
      </c>
      <c r="R15" s="393" t="s">
        <v>526</v>
      </c>
      <c r="S15" s="394">
        <v>156</v>
      </c>
      <c r="T15" s="395">
        <v>15.032</v>
      </c>
      <c r="U15" s="391">
        <v>15058</v>
      </c>
      <c r="V15" s="392" t="s">
        <v>1523</v>
      </c>
      <c r="W15" s="393" t="s">
        <v>1524</v>
      </c>
      <c r="X15" s="393" t="s">
        <v>526</v>
      </c>
      <c r="Y15" s="394">
        <v>23</v>
      </c>
      <c r="Z15" s="395">
        <v>30.125</v>
      </c>
      <c r="AA15" s="391" t="s">
        <v>1999</v>
      </c>
      <c r="AB15" s="392" t="s">
        <v>405</v>
      </c>
      <c r="AC15" s="393" t="s">
        <v>405</v>
      </c>
      <c r="AD15" s="393" t="s">
        <v>405</v>
      </c>
      <c r="AE15" s="394">
        <v>9999</v>
      </c>
      <c r="AF15" s="395">
        <v>0</v>
      </c>
      <c r="AG15" s="400"/>
      <c r="AH15" s="436">
        <f ca="1">IF(TYPE(VLOOKUP(H15,Centrum!$A$3:$E$130,5,0))&lt;4,VLOOKUP(H15,Centrum!$A$3:$E$130,5,0),0)</f>
        <v>6</v>
      </c>
      <c r="AI15" s="396">
        <f ca="1">IF(N($AH15)&gt;0,VLOOKUP($AH15,Body!$A$4:$F$259,5,0),"")</f>
        <v>100.76218750000001</v>
      </c>
      <c r="AJ15" s="397">
        <f ca="1">IF(N($AH15)&gt;0,VLOOKUP($AH15,Body!$A$4:$F$259,6,0),"")</f>
        <v>0</v>
      </c>
      <c r="AK15" s="396">
        <f ca="1">IF(N($AH15)&gt;0,VLOOKUP($AH15,Body!$A$4:$F$259,2,0),"")</f>
        <v>2.5</v>
      </c>
      <c r="AL15" s="398" t="str">
        <f t="shared" si="10"/>
        <v>5 PC Sokol Lipník - Morávek Petr</v>
      </c>
      <c r="AM15" s="399">
        <f t="shared" si="11"/>
        <v>89.406999999999996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2</v>
      </c>
      <c r="BF15" s="326">
        <f t="shared" si="14"/>
        <v>5</v>
      </c>
    </row>
    <row r="16" spans="1:59" ht="14.25" x14ac:dyDescent="0.3">
      <c r="A16" s="350">
        <f t="shared" si="2"/>
        <v>3</v>
      </c>
      <c r="B16" s="350">
        <f t="shared" si="3"/>
        <v>1</v>
      </c>
      <c r="C16" s="350">
        <f t="shared" si="4"/>
        <v>88.563000000000002</v>
      </c>
      <c r="D16" s="350">
        <f t="shared" si="5"/>
        <v>107</v>
      </c>
      <c r="E16" s="350">
        <f t="shared" si="6"/>
        <v>22</v>
      </c>
      <c r="F16" s="351" t="str">
        <f t="shared" ca="1" si="7"/>
        <v>91088563999892999977535047</v>
      </c>
      <c r="G16" s="389" t="b">
        <f t="shared" si="8"/>
        <v>0</v>
      </c>
      <c r="H16" s="390">
        <f t="shared" si="9"/>
        <v>6</v>
      </c>
      <c r="I16" s="391">
        <v>99574</v>
      </c>
      <c r="J16" s="392" t="s">
        <v>746</v>
      </c>
      <c r="K16" s="393" t="s">
        <v>747</v>
      </c>
      <c r="L16" s="393" t="s">
        <v>745</v>
      </c>
      <c r="M16" s="394">
        <v>22</v>
      </c>
      <c r="N16" s="395">
        <v>36.75</v>
      </c>
      <c r="O16" s="391">
        <v>27030</v>
      </c>
      <c r="P16" s="392" t="s">
        <v>1129</v>
      </c>
      <c r="Q16" s="393" t="s">
        <v>1130</v>
      </c>
      <c r="R16" s="393" t="s">
        <v>855</v>
      </c>
      <c r="S16" s="394">
        <v>39</v>
      </c>
      <c r="T16" s="395">
        <v>23.562999999999999</v>
      </c>
      <c r="U16" s="391">
        <v>28004</v>
      </c>
      <c r="V16" s="392" t="s">
        <v>1446</v>
      </c>
      <c r="W16" s="393" t="s">
        <v>618</v>
      </c>
      <c r="X16" s="393" t="s">
        <v>855</v>
      </c>
      <c r="Y16" s="394">
        <v>46</v>
      </c>
      <c r="Z16" s="395">
        <v>28.25</v>
      </c>
      <c r="AA16" s="391" t="s">
        <v>1999</v>
      </c>
      <c r="AB16" s="392" t="s">
        <v>405</v>
      </c>
      <c r="AC16" s="393" t="s">
        <v>405</v>
      </c>
      <c r="AD16" s="393" t="s">
        <v>405</v>
      </c>
      <c r="AE16" s="394">
        <v>9999</v>
      </c>
      <c r="AF16" s="395">
        <v>0</v>
      </c>
      <c r="AG16" s="400"/>
      <c r="AH16" s="436">
        <f ca="1">IF(TYPE(VLOOKUP(H16,Centrum!$A$3:$E$130,5,0))&lt;4,VLOOKUP(H16,Centrum!$A$3:$E$130,5,0),0)</f>
        <v>8</v>
      </c>
      <c r="AI16" s="396">
        <f ca="1">IF(N($AH16)&gt;0,VLOOKUP($AH16,Body!$A$4:$F$259,5,0),"")</f>
        <v>80.609750000000005</v>
      </c>
      <c r="AJ16" s="397">
        <f ca="1">IF(N($AH16)&gt;0,VLOOKUP($AH16,Body!$A$4:$F$259,6,0),"")</f>
        <v>0</v>
      </c>
      <c r="AK16" s="396">
        <f ca="1">IF(N($AH16)&gt;0,VLOOKUP($AH16,Body!$A$4:$F$259,2,0),"")</f>
        <v>2</v>
      </c>
      <c r="AL16" s="398" t="str">
        <f t="shared" si="10"/>
        <v>6 SK Sahara Vědomice - Demčíková Jiřina</v>
      </c>
      <c r="AM16" s="399">
        <f t="shared" si="11"/>
        <v>88.563000000000002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86.968999999999994</v>
      </c>
      <c r="D17" s="350">
        <f t="shared" si="5"/>
        <v>129</v>
      </c>
      <c r="E17" s="350">
        <f t="shared" si="6"/>
        <v>19</v>
      </c>
      <c r="F17" s="351" t="str">
        <f t="shared" ca="1" si="7"/>
        <v>91086969999870999980400071</v>
      </c>
      <c r="G17" s="389" t="b">
        <f t="shared" si="8"/>
        <v>0</v>
      </c>
      <c r="H17" s="390">
        <f t="shared" si="9"/>
        <v>7</v>
      </c>
      <c r="I17" s="391">
        <v>25003</v>
      </c>
      <c r="J17" s="392" t="s">
        <v>936</v>
      </c>
      <c r="K17" s="393" t="s">
        <v>937</v>
      </c>
      <c r="L17" s="393" t="s">
        <v>745</v>
      </c>
      <c r="M17" s="394">
        <v>19</v>
      </c>
      <c r="N17" s="395">
        <v>32.938000000000002</v>
      </c>
      <c r="O17" s="391">
        <v>15047</v>
      </c>
      <c r="P17" s="392" t="s">
        <v>1223</v>
      </c>
      <c r="Q17" s="393" t="s">
        <v>596</v>
      </c>
      <c r="R17" s="393" t="s">
        <v>745</v>
      </c>
      <c r="S17" s="394">
        <v>35</v>
      </c>
      <c r="T17" s="395">
        <v>29.375</v>
      </c>
      <c r="U17" s="391">
        <v>12017</v>
      </c>
      <c r="V17" s="392" t="s">
        <v>1447</v>
      </c>
      <c r="W17" s="393" t="s">
        <v>849</v>
      </c>
      <c r="X17" s="393" t="s">
        <v>597</v>
      </c>
      <c r="Y17" s="394">
        <v>75</v>
      </c>
      <c r="Z17" s="395">
        <v>24.655999999999999</v>
      </c>
      <c r="AA17" s="391" t="s">
        <v>1999</v>
      </c>
      <c r="AB17" s="392" t="s">
        <v>405</v>
      </c>
      <c r="AC17" s="393" t="s">
        <v>405</v>
      </c>
      <c r="AD17" s="393" t="s">
        <v>405</v>
      </c>
      <c r="AE17" s="394">
        <v>9999</v>
      </c>
      <c r="AF17" s="395">
        <v>0</v>
      </c>
      <c r="AG17" s="400"/>
      <c r="AH17" s="436">
        <v>26</v>
      </c>
      <c r="AI17" s="396">
        <f>IF(N($AH17)&gt;0,VLOOKUP($AH17,Body!$A$4:$F$259,5,0),"")</f>
        <v>15.114328125</v>
      </c>
      <c r="AJ17" s="397">
        <f>IF(N($AH17)&gt;0,VLOOKUP($AH17,Body!$A$4:$F$259,6,0),"")</f>
        <v>0</v>
      </c>
      <c r="AK17" s="396">
        <f>IF(N($AH17)&gt;0,VLOOKUP($AH17,Body!$A$4:$F$259,2,0),"")</f>
        <v>0.375</v>
      </c>
      <c r="AL17" s="398" t="str">
        <f t="shared" si="10"/>
        <v>7 SK Sahara Vědomice - Horáčková Simona</v>
      </c>
      <c r="AM17" s="399">
        <f t="shared" si="11"/>
        <v>86.968999999999994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79.641000000000005</v>
      </c>
      <c r="D18" s="350">
        <f t="shared" si="5"/>
        <v>301</v>
      </c>
      <c r="E18" s="350">
        <f t="shared" si="6"/>
        <v>8</v>
      </c>
      <c r="F18" s="351" t="str">
        <f t="shared" ca="1" si="7"/>
        <v>91079641999698999991106936</v>
      </c>
      <c r="G18" s="389" t="b">
        <f t="shared" si="8"/>
        <v>0</v>
      </c>
      <c r="H18" s="390">
        <f t="shared" si="9"/>
        <v>8</v>
      </c>
      <c r="I18" s="391">
        <v>12022</v>
      </c>
      <c r="J18" s="392" t="s">
        <v>1410</v>
      </c>
      <c r="K18" s="393" t="s">
        <v>1166</v>
      </c>
      <c r="L18" s="393" t="s">
        <v>29</v>
      </c>
      <c r="M18" s="394">
        <v>8</v>
      </c>
      <c r="N18" s="395">
        <v>46.375</v>
      </c>
      <c r="O18" s="391">
        <v>10138</v>
      </c>
      <c r="P18" s="392" t="s">
        <v>968</v>
      </c>
      <c r="Q18" s="393" t="s">
        <v>969</v>
      </c>
      <c r="R18" s="393" t="s">
        <v>653</v>
      </c>
      <c r="S18" s="394">
        <v>73</v>
      </c>
      <c r="T18" s="395">
        <v>25.617000000000001</v>
      </c>
      <c r="U18" s="391">
        <v>18042</v>
      </c>
      <c r="V18" s="392" t="s">
        <v>1369</v>
      </c>
      <c r="W18" s="393" t="s">
        <v>1370</v>
      </c>
      <c r="X18" s="393" t="s">
        <v>653</v>
      </c>
      <c r="Y18" s="394">
        <v>220</v>
      </c>
      <c r="Z18" s="395">
        <v>7.649</v>
      </c>
      <c r="AA18" s="391" t="s">
        <v>1999</v>
      </c>
      <c r="AB18" s="392" t="s">
        <v>405</v>
      </c>
      <c r="AC18" s="393" t="s">
        <v>405</v>
      </c>
      <c r="AD18" s="393" t="s">
        <v>405</v>
      </c>
      <c r="AE18" s="394">
        <v>9999</v>
      </c>
      <c r="AF18" s="395">
        <v>0</v>
      </c>
      <c r="AG18" s="400"/>
      <c r="AH18" s="436">
        <f ca="1">IF(TYPE(VLOOKUP(H18,Centrum!$A$3:$E$130,5,0))&lt;4,VLOOKUP(H18,Centrum!$A$3:$E$130,5,0),0)</f>
        <v>12</v>
      </c>
      <c r="AI18" s="396">
        <f ca="1">IF(N($AH18)&gt;0,VLOOKUP($AH18,Body!$A$4:$F$259,5,0),"")</f>
        <v>60.4573125</v>
      </c>
      <c r="AJ18" s="397">
        <f ca="1">IF(N($AH18)&gt;0,VLOOKUP($AH18,Body!$A$4:$F$259,6,0),"")</f>
        <v>0</v>
      </c>
      <c r="AK18" s="396">
        <f ca="1">IF(N($AH18)&gt;0,VLOOKUP($AH18,Body!$A$4:$F$259,2,0),"")</f>
        <v>1.5</v>
      </c>
      <c r="AL18" s="398" t="str">
        <f t="shared" si="10"/>
        <v>8 Carreau Brno - Slobodová Veronika</v>
      </c>
      <c r="AM18" s="399">
        <f t="shared" si="11"/>
        <v>79.641000000000005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77.938000000000002</v>
      </c>
      <c r="D19" s="350">
        <f t="shared" si="5"/>
        <v>172</v>
      </c>
      <c r="E19" s="350">
        <f t="shared" si="6"/>
        <v>43</v>
      </c>
      <c r="F19" s="351" t="str">
        <f t="shared" ca="1" si="7"/>
        <v>91077938999827999956276619</v>
      </c>
      <c r="G19" s="389" t="b">
        <f t="shared" si="8"/>
        <v>0</v>
      </c>
      <c r="H19" s="390">
        <f t="shared" si="9"/>
        <v>9</v>
      </c>
      <c r="I19" s="391">
        <v>15011</v>
      </c>
      <c r="J19" s="392" t="s">
        <v>718</v>
      </c>
      <c r="K19" s="393" t="s">
        <v>719</v>
      </c>
      <c r="L19" s="393" t="s">
        <v>644</v>
      </c>
      <c r="M19" s="394">
        <v>43</v>
      </c>
      <c r="N19" s="395">
        <v>27.375</v>
      </c>
      <c r="O19" s="391">
        <v>15010</v>
      </c>
      <c r="P19" s="392" t="s">
        <v>720</v>
      </c>
      <c r="Q19" s="393" t="s">
        <v>721</v>
      </c>
      <c r="R19" s="393" t="s">
        <v>644</v>
      </c>
      <c r="S19" s="394">
        <v>49</v>
      </c>
      <c r="T19" s="395">
        <v>24.375</v>
      </c>
      <c r="U19" s="391">
        <v>15060</v>
      </c>
      <c r="V19" s="392" t="s">
        <v>933</v>
      </c>
      <c r="W19" s="393" t="s">
        <v>582</v>
      </c>
      <c r="X19" s="393" t="s">
        <v>694</v>
      </c>
      <c r="Y19" s="394">
        <v>80</v>
      </c>
      <c r="Z19" s="395">
        <v>26.187999999999999</v>
      </c>
      <c r="AA19" s="391" t="s">
        <v>1999</v>
      </c>
      <c r="AB19" s="392" t="s">
        <v>405</v>
      </c>
      <c r="AC19" s="393" t="s">
        <v>405</v>
      </c>
      <c r="AD19" s="393" t="s">
        <v>405</v>
      </c>
      <c r="AE19" s="394">
        <v>9999</v>
      </c>
      <c r="AF19" s="395">
        <v>0</v>
      </c>
      <c r="AG19" s="400"/>
      <c r="AH19" s="436">
        <v>18</v>
      </c>
      <c r="AI19" s="396">
        <f>IF(N($AH19)&gt;0,VLOOKUP($AH19,Body!$A$4:$F$259,5,0),"")</f>
        <v>35.266765625000005</v>
      </c>
      <c r="AJ19" s="397">
        <f>IF(N($AH19)&gt;0,VLOOKUP($AH19,Body!$A$4:$F$259,6,0),"")</f>
        <v>0</v>
      </c>
      <c r="AK19" s="396">
        <f>IF(N($AH19)&gt;0,VLOOKUP($AH19,Body!$A$4:$F$259,2,0),"")</f>
        <v>0.875</v>
      </c>
      <c r="AL19" s="398" t="str">
        <f t="shared" si="10"/>
        <v>9 SKP Kulová osma - Chmelař Ivo</v>
      </c>
      <c r="AM19" s="399">
        <f t="shared" si="11"/>
        <v>77.938000000000002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68.143000000000001</v>
      </c>
      <c r="D20" s="350">
        <f t="shared" si="5"/>
        <v>243</v>
      </c>
      <c r="E20" s="350">
        <f t="shared" si="6"/>
        <v>56</v>
      </c>
      <c r="F20" s="351" t="str">
        <f t="shared" ca="1" si="7"/>
        <v>91068143999756999943802329</v>
      </c>
      <c r="G20" s="389" t="b">
        <f t="shared" si="8"/>
        <v>0</v>
      </c>
      <c r="H20" s="390">
        <f t="shared" si="9"/>
        <v>10</v>
      </c>
      <c r="I20" s="391">
        <v>16029</v>
      </c>
      <c r="J20" s="392" t="s">
        <v>1038</v>
      </c>
      <c r="K20" s="393" t="s">
        <v>781</v>
      </c>
      <c r="L20" s="393" t="s">
        <v>581</v>
      </c>
      <c r="M20" s="394">
        <v>65</v>
      </c>
      <c r="N20" s="395">
        <v>22.687999999999999</v>
      </c>
      <c r="O20" s="391">
        <v>14099</v>
      </c>
      <c r="P20" s="392" t="s">
        <v>1046</v>
      </c>
      <c r="Q20" s="393" t="s">
        <v>1047</v>
      </c>
      <c r="R20" s="393" t="s">
        <v>446</v>
      </c>
      <c r="S20" s="394">
        <v>122</v>
      </c>
      <c r="T20" s="395">
        <v>16.265000000000001</v>
      </c>
      <c r="U20" s="391">
        <v>11006</v>
      </c>
      <c r="V20" s="392" t="s">
        <v>1125</v>
      </c>
      <c r="W20" s="393" t="s">
        <v>596</v>
      </c>
      <c r="X20" s="393" t="s">
        <v>745</v>
      </c>
      <c r="Y20" s="394">
        <v>56</v>
      </c>
      <c r="Z20" s="395">
        <v>29.19</v>
      </c>
      <c r="AA20" s="391" t="s">
        <v>1999</v>
      </c>
      <c r="AB20" s="392" t="s">
        <v>405</v>
      </c>
      <c r="AC20" s="393" t="s">
        <v>405</v>
      </c>
      <c r="AD20" s="393" t="s">
        <v>405</v>
      </c>
      <c r="AE20" s="394">
        <v>9999</v>
      </c>
      <c r="AF20" s="395">
        <v>0</v>
      </c>
      <c r="AG20" s="400"/>
      <c r="AH20" s="436">
        <f ca="1">IF(TYPE(VLOOKUP(H20,Centrum!$A$3:$E$130,5,0))&lt;4,VLOOKUP(H20,Centrum!$A$3:$E$130,5,0),0)</f>
        <v>3</v>
      </c>
      <c r="AI20" s="396">
        <f ca="1">IF(N($AH20)&gt;0,VLOOKUP($AH20,Body!$A$4:$F$259,5,0),"")</f>
        <v>141.06706250000002</v>
      </c>
      <c r="AJ20" s="397">
        <f ca="1">IF(N($AH20)&gt;0,VLOOKUP($AH20,Body!$A$4:$F$259,6,0),"")</f>
        <v>0</v>
      </c>
      <c r="AK20" s="396">
        <f ca="1">IF(N($AH20)&gt;0,VLOOKUP($AH20,Body!$A$4:$F$259,2,0),"")</f>
        <v>3.5</v>
      </c>
      <c r="AL20" s="398" t="str">
        <f t="shared" si="10"/>
        <v>10 Petank Club Praha - Kašparová Barbora</v>
      </c>
      <c r="AM20" s="399">
        <f t="shared" si="11"/>
        <v>68.143000000000001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67.031999999999996</v>
      </c>
      <c r="D21" s="350">
        <f t="shared" si="5"/>
        <v>343</v>
      </c>
      <c r="E21" s="350">
        <f t="shared" si="6"/>
        <v>74</v>
      </c>
      <c r="F21" s="351" t="str">
        <f t="shared" ca="1" si="7"/>
        <v>91067032999656999925105633</v>
      </c>
      <c r="G21" s="389" t="b">
        <f t="shared" si="8"/>
        <v>0</v>
      </c>
      <c r="H21" s="390">
        <f t="shared" si="9"/>
        <v>11</v>
      </c>
      <c r="I21" s="391">
        <v>18106</v>
      </c>
      <c r="J21" s="392" t="s">
        <v>844</v>
      </c>
      <c r="K21" s="393" t="s">
        <v>845</v>
      </c>
      <c r="L21" s="393" t="s">
        <v>653</v>
      </c>
      <c r="M21" s="394">
        <v>117</v>
      </c>
      <c r="N21" s="395">
        <v>15.843999999999999</v>
      </c>
      <c r="O21" s="391">
        <v>17060</v>
      </c>
      <c r="P21" s="392" t="s">
        <v>616</v>
      </c>
      <c r="Q21" s="393" t="s">
        <v>618</v>
      </c>
      <c r="R21" s="393" t="s">
        <v>617</v>
      </c>
      <c r="S21" s="394">
        <v>152</v>
      </c>
      <c r="T21" s="395">
        <v>23.75</v>
      </c>
      <c r="U21" s="391">
        <v>18074</v>
      </c>
      <c r="V21" s="392" t="s">
        <v>1163</v>
      </c>
      <c r="W21" s="393" t="s">
        <v>736</v>
      </c>
      <c r="X21" s="393" t="s">
        <v>532</v>
      </c>
      <c r="Y21" s="394">
        <v>74</v>
      </c>
      <c r="Z21" s="395">
        <v>27.437999999999999</v>
      </c>
      <c r="AA21" s="391" t="s">
        <v>1999</v>
      </c>
      <c r="AB21" s="392" t="s">
        <v>405</v>
      </c>
      <c r="AC21" s="393" t="s">
        <v>405</v>
      </c>
      <c r="AD21" s="393" t="s">
        <v>405</v>
      </c>
      <c r="AE21" s="394">
        <v>9999</v>
      </c>
      <c r="AF21" s="395">
        <v>0</v>
      </c>
      <c r="AG21" s="400"/>
      <c r="AH21" s="436">
        <f ca="1">IF(TYPE(VLOOKUP(H21,Centrum!$A$3:$E$130,5,0))&lt;4,VLOOKUP(H21,Centrum!$A$3:$E$130,5,0),0)</f>
        <v>11</v>
      </c>
      <c r="AI21" s="396">
        <f ca="1">IF(N($AH21)&gt;0,VLOOKUP($AH21,Body!$A$4:$F$259,5,0),"")</f>
        <v>65.495421875000005</v>
      </c>
      <c r="AJ21" s="397">
        <f ca="1">IF(N($AH21)&gt;0,VLOOKUP($AH21,Body!$A$4:$F$259,6,0),"")</f>
        <v>0</v>
      </c>
      <c r="AK21" s="396">
        <f ca="1">IF(N($AH21)&gt;0,VLOOKUP($AH21,Body!$A$4:$F$259,2,0),"")</f>
        <v>1.625</v>
      </c>
      <c r="AL21" s="398" t="str">
        <f t="shared" si="10"/>
        <v>11 PEK Stolín - Geisler Dan</v>
      </c>
      <c r="AM21" s="399">
        <f t="shared" si="11"/>
        <v>67.031999999999996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66.878</v>
      </c>
      <c r="D22" s="350">
        <f t="shared" si="5"/>
        <v>274</v>
      </c>
      <c r="E22" s="350">
        <f t="shared" si="6"/>
        <v>66</v>
      </c>
      <c r="F22" s="351" t="str">
        <f t="shared" ca="1" si="7"/>
        <v>91066878999725999933266159</v>
      </c>
      <c r="G22" s="389" t="b">
        <f t="shared" si="8"/>
        <v>0</v>
      </c>
      <c r="H22" s="390">
        <f t="shared" si="9"/>
        <v>12</v>
      </c>
      <c r="I22" s="391">
        <v>16082</v>
      </c>
      <c r="J22" s="392" t="s">
        <v>1284</v>
      </c>
      <c r="K22" s="393" t="s">
        <v>655</v>
      </c>
      <c r="L22" s="393" t="s">
        <v>728</v>
      </c>
      <c r="M22" s="394">
        <v>94</v>
      </c>
      <c r="N22" s="395">
        <v>24.689</v>
      </c>
      <c r="O22" s="391">
        <v>16086</v>
      </c>
      <c r="P22" s="392" t="s">
        <v>1340</v>
      </c>
      <c r="Q22" s="393" t="s">
        <v>599</v>
      </c>
      <c r="R22" s="393" t="s">
        <v>728</v>
      </c>
      <c r="S22" s="394">
        <v>114</v>
      </c>
      <c r="T22" s="395">
        <v>20.814</v>
      </c>
      <c r="U22" s="391">
        <v>12042</v>
      </c>
      <c r="V22" s="392" t="s">
        <v>1313</v>
      </c>
      <c r="W22" s="393" t="s">
        <v>618</v>
      </c>
      <c r="X22" s="393" t="s">
        <v>644</v>
      </c>
      <c r="Y22" s="394">
        <v>66</v>
      </c>
      <c r="Z22" s="395">
        <v>21.375</v>
      </c>
      <c r="AA22" s="391" t="s">
        <v>1999</v>
      </c>
      <c r="AB22" s="392" t="s">
        <v>405</v>
      </c>
      <c r="AC22" s="393" t="s">
        <v>405</v>
      </c>
      <c r="AD22" s="393" t="s">
        <v>405</v>
      </c>
      <c r="AE22" s="394">
        <v>9999</v>
      </c>
      <c r="AF22" s="395">
        <v>0</v>
      </c>
      <c r="AG22" s="400"/>
      <c r="AH22" s="436">
        <f ca="1">IF(TYPE(VLOOKUP(H22,Centrum!$A$3:$E$130,5,0))&lt;4,VLOOKUP(H22,Centrum!$A$3:$E$130,5,0),0)</f>
        <v>23</v>
      </c>
      <c r="AI22" s="396">
        <f ca="1">IF(N($AH22)&gt;0,VLOOKUP($AH22,Body!$A$4:$F$259,5,0),"")</f>
        <v>22.6714921875</v>
      </c>
      <c r="AJ22" s="397">
        <f ca="1">IF(N($AH22)&gt;0,VLOOKUP($AH22,Body!$A$4:$F$259,6,0),"")</f>
        <v>0</v>
      </c>
      <c r="AK22" s="396">
        <f ca="1">IF(N($AH22)&gt;0,VLOOKUP($AH22,Body!$A$4:$F$259,2,0),"")</f>
        <v>0.5625</v>
      </c>
      <c r="AL22" s="398" t="str">
        <f t="shared" si="10"/>
        <v>12 SK Pétanque Řepy - Pastorek Jaroslav</v>
      </c>
      <c r="AM22" s="399">
        <f t="shared" si="11"/>
        <v>66.878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64.501000000000005</v>
      </c>
      <c r="D23" s="350">
        <f t="shared" si="5"/>
        <v>198</v>
      </c>
      <c r="E23" s="350">
        <f t="shared" si="6"/>
        <v>21</v>
      </c>
      <c r="F23" s="351" t="str">
        <f t="shared" ca="1" si="7"/>
        <v>91064501999801999978447952</v>
      </c>
      <c r="G23" s="389" t="b">
        <f t="shared" si="8"/>
        <v>0</v>
      </c>
      <c r="H23" s="390">
        <f t="shared" si="9"/>
        <v>13</v>
      </c>
      <c r="I23" s="391">
        <v>12038</v>
      </c>
      <c r="J23" s="392" t="s">
        <v>1098</v>
      </c>
      <c r="K23" s="393" t="s">
        <v>1099</v>
      </c>
      <c r="L23" s="393" t="s">
        <v>644</v>
      </c>
      <c r="M23" s="394">
        <v>38</v>
      </c>
      <c r="N23" s="395">
        <v>24.562999999999999</v>
      </c>
      <c r="O23" s="391">
        <v>11031</v>
      </c>
      <c r="P23" s="392" t="s">
        <v>1549</v>
      </c>
      <c r="Q23" s="393" t="s">
        <v>582</v>
      </c>
      <c r="R23" s="393" t="s">
        <v>634</v>
      </c>
      <c r="S23" s="394">
        <v>139</v>
      </c>
      <c r="T23" s="395">
        <v>10.938000000000001</v>
      </c>
      <c r="U23" s="391">
        <v>12037</v>
      </c>
      <c r="V23" s="392" t="s">
        <v>1100</v>
      </c>
      <c r="W23" s="393" t="s">
        <v>901</v>
      </c>
      <c r="X23" s="393" t="s">
        <v>644</v>
      </c>
      <c r="Y23" s="394">
        <v>21</v>
      </c>
      <c r="Z23" s="395">
        <v>29</v>
      </c>
      <c r="AA23" s="391" t="s">
        <v>1999</v>
      </c>
      <c r="AB23" s="392" t="s">
        <v>405</v>
      </c>
      <c r="AC23" s="393" t="s">
        <v>405</v>
      </c>
      <c r="AD23" s="393" t="s">
        <v>405</v>
      </c>
      <c r="AE23" s="394">
        <v>9999</v>
      </c>
      <c r="AF23" s="395">
        <v>0</v>
      </c>
      <c r="AG23" s="400"/>
      <c r="AH23" s="436">
        <f ca="1">IF(TYPE(VLOOKUP(H23,Centrum!$A$3:$E$130,5,0))&lt;4,VLOOKUP(H23,Centrum!$A$3:$E$130,5,0),0)</f>
        <v>9</v>
      </c>
      <c r="AI23" s="396">
        <f ca="1">IF(N($AH23)&gt;0,VLOOKUP($AH23,Body!$A$4:$F$259,5,0),"")</f>
        <v>75.571640625000001</v>
      </c>
      <c r="AJ23" s="397">
        <f ca="1">IF(N($AH23)&gt;0,VLOOKUP($AH23,Body!$A$4:$F$259,6,0),"")</f>
        <v>0</v>
      </c>
      <c r="AK23" s="396">
        <f ca="1">IF(N($AH23)&gt;0,VLOOKUP($AH23,Body!$A$4:$F$259,2,0),"")</f>
        <v>1.875</v>
      </c>
      <c r="AL23" s="398" t="str">
        <f t="shared" si="10"/>
        <v>13 SKP Kulová osma - Krejčín Leoš</v>
      </c>
      <c r="AM23" s="399">
        <f t="shared" si="11"/>
        <v>64.501000000000005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61.720999999999997</v>
      </c>
      <c r="D24" s="350">
        <f t="shared" si="5"/>
        <v>270</v>
      </c>
      <c r="E24" s="350">
        <f t="shared" si="6"/>
        <v>34</v>
      </c>
      <c r="F24" s="351" t="str">
        <f t="shared" ca="1" si="7"/>
        <v>91061721999729999965449346</v>
      </c>
      <c r="G24" s="389" t="b">
        <f t="shared" si="8"/>
        <v>0</v>
      </c>
      <c r="H24" s="390">
        <f t="shared" si="9"/>
        <v>14</v>
      </c>
      <c r="I24" s="391">
        <v>19001</v>
      </c>
      <c r="J24" s="392" t="s">
        <v>1492</v>
      </c>
      <c r="K24" s="393" t="s">
        <v>754</v>
      </c>
      <c r="L24" s="393" t="s">
        <v>902</v>
      </c>
      <c r="M24" s="394">
        <v>34</v>
      </c>
      <c r="N24" s="395">
        <v>28.405999999999999</v>
      </c>
      <c r="O24" s="391">
        <v>10159</v>
      </c>
      <c r="P24" s="392" t="s">
        <v>1476</v>
      </c>
      <c r="Q24" s="393" t="s">
        <v>700</v>
      </c>
      <c r="R24" s="393" t="s">
        <v>902</v>
      </c>
      <c r="S24" s="394">
        <v>195</v>
      </c>
      <c r="T24" s="395">
        <v>8.9700000000000006</v>
      </c>
      <c r="U24" s="391">
        <v>10163</v>
      </c>
      <c r="V24" s="392" t="s">
        <v>1477</v>
      </c>
      <c r="W24" s="393" t="s">
        <v>639</v>
      </c>
      <c r="X24" s="393" t="s">
        <v>902</v>
      </c>
      <c r="Y24" s="394">
        <v>41</v>
      </c>
      <c r="Z24" s="395">
        <v>24.344999999999999</v>
      </c>
      <c r="AA24" s="391" t="s">
        <v>1999</v>
      </c>
      <c r="AB24" s="392" t="s">
        <v>405</v>
      </c>
      <c r="AC24" s="393" t="s">
        <v>405</v>
      </c>
      <c r="AD24" s="393" t="s">
        <v>405</v>
      </c>
      <c r="AE24" s="394">
        <v>9999</v>
      </c>
      <c r="AF24" s="395">
        <v>0</v>
      </c>
      <c r="AG24" s="400"/>
      <c r="AH24" s="436">
        <f ca="1">IF(TYPE(VLOOKUP(H24,Centrum!$A$3:$E$130,5,0))&lt;4,VLOOKUP(H24,Centrum!$A$3:$E$130,5,0),0)</f>
        <v>10</v>
      </c>
      <c r="AI24" s="396">
        <f ca="1">IF(N($AH24)&gt;0,VLOOKUP($AH24,Body!$A$4:$F$259,5,0),"")</f>
        <v>70.53353125000001</v>
      </c>
      <c r="AJ24" s="397">
        <f ca="1">IF(N($AH24)&gt;0,VLOOKUP($AH24,Body!$A$4:$F$259,6,0),"")</f>
        <v>0</v>
      </c>
      <c r="AK24" s="396">
        <f ca="1">IF(N($AH24)&gt;0,VLOOKUP($AH24,Body!$A$4:$F$259,2,0),"")</f>
        <v>1.75</v>
      </c>
      <c r="AL24" s="398" t="str">
        <f t="shared" si="10"/>
        <v>14 Sokol Kostomlaty - Vlach Jaromír</v>
      </c>
      <c r="AM24" s="399">
        <f t="shared" si="11"/>
        <v>61.720999999999997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1</v>
      </c>
      <c r="AU24" s="325">
        <f>IF(AND(N(I24)&gt;0,TYPE(VLOOKUP(I24,Hraci!$A$5:$A$800,1,0))&gt;3),1,0) + IF(AND(N(O24)&gt;0,TYPE(VLOOKUP(O24,Hraci!$A$5:$A$800,1,0))&gt;3),1,0) + IF(AND(N(U24)&gt;0,TYPE(VLOOKUP(U24,Hraci!$A$5:$A$800,1,0))&gt;3),1,0)</f>
        <v>3</v>
      </c>
      <c r="BF24" s="326">
        <f t="shared" si="14"/>
        <v>14</v>
      </c>
    </row>
    <row r="25" spans="1:58" ht="14.25" x14ac:dyDescent="0.3">
      <c r="A25" s="350">
        <f t="shared" si="2"/>
        <v>3</v>
      </c>
      <c r="B25" s="350">
        <f t="shared" si="3"/>
        <v>1</v>
      </c>
      <c r="C25" s="350">
        <f t="shared" si="4"/>
        <v>61.244</v>
      </c>
      <c r="D25" s="350">
        <f t="shared" si="5"/>
        <v>234</v>
      </c>
      <c r="E25" s="350">
        <f t="shared" si="6"/>
        <v>33</v>
      </c>
      <c r="F25" s="351" t="str">
        <f t="shared" ca="1" si="7"/>
        <v>91061244999765999966737330</v>
      </c>
      <c r="G25" s="389" t="b">
        <f t="shared" si="8"/>
        <v>0</v>
      </c>
      <c r="H25" s="390">
        <f t="shared" si="9"/>
        <v>15</v>
      </c>
      <c r="I25" s="391">
        <v>15023</v>
      </c>
      <c r="J25" s="392" t="s">
        <v>1346</v>
      </c>
      <c r="K25" s="393" t="s">
        <v>772</v>
      </c>
      <c r="L25" s="393" t="s">
        <v>745</v>
      </c>
      <c r="M25" s="394">
        <v>148</v>
      </c>
      <c r="N25" s="395">
        <v>11.744</v>
      </c>
      <c r="O25" s="391">
        <v>13029</v>
      </c>
      <c r="P25" s="392" t="s">
        <v>1025</v>
      </c>
      <c r="Q25" s="393" t="s">
        <v>590</v>
      </c>
      <c r="R25" s="393" t="s">
        <v>630</v>
      </c>
      <c r="S25" s="394">
        <v>33</v>
      </c>
      <c r="T25" s="395">
        <v>25.5</v>
      </c>
      <c r="U25" s="391">
        <v>13027</v>
      </c>
      <c r="V25" s="392" t="s">
        <v>749</v>
      </c>
      <c r="W25" s="393" t="s">
        <v>665</v>
      </c>
      <c r="X25" s="393" t="s">
        <v>630</v>
      </c>
      <c r="Y25" s="394">
        <v>53</v>
      </c>
      <c r="Z25" s="395">
        <v>24</v>
      </c>
      <c r="AA25" s="391" t="s">
        <v>1999</v>
      </c>
      <c r="AB25" s="392" t="s">
        <v>405</v>
      </c>
      <c r="AC25" s="393" t="s">
        <v>405</v>
      </c>
      <c r="AD25" s="393" t="s">
        <v>405</v>
      </c>
      <c r="AE25" s="394">
        <v>9999</v>
      </c>
      <c r="AF25" s="395">
        <v>0</v>
      </c>
      <c r="AG25" s="400"/>
      <c r="AH25" s="436">
        <f ca="1">IF(TYPE(VLOOKUP(H25,Centrum!$A$3:$E$130,5,0))&lt;4,VLOOKUP(H25,Centrum!$A$3:$E$130,5,0),0)</f>
        <v>4</v>
      </c>
      <c r="AI25" s="396">
        <f ca="1">IF(N($AH25)&gt;0,VLOOKUP($AH25,Body!$A$4:$F$259,5,0),"")</f>
        <v>120.914625</v>
      </c>
      <c r="AJ25" s="397">
        <f ca="1">IF(N($AH25)&gt;0,VLOOKUP($AH25,Body!$A$4:$F$259,6,0),"")</f>
        <v>0</v>
      </c>
      <c r="AK25" s="396">
        <f ca="1">IF(N($AH25)&gt;0,VLOOKUP($AH25,Body!$A$4:$F$259,2,0),"")</f>
        <v>3</v>
      </c>
      <c r="AL25" s="398" t="str">
        <f t="shared" si="10"/>
        <v>15 SK Sahara Vědomice - Přibyl Miloš</v>
      </c>
      <c r="AM25" s="399">
        <f t="shared" si="11"/>
        <v>61.244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57.472000000000001</v>
      </c>
      <c r="D26" s="350">
        <f t="shared" si="5"/>
        <v>224</v>
      </c>
      <c r="E26" s="350">
        <f t="shared" si="6"/>
        <v>68</v>
      </c>
      <c r="F26" s="351" t="str">
        <f t="shared" ca="1" si="7"/>
        <v>91057472999775999931902900</v>
      </c>
      <c r="G26" s="389" t="b">
        <f t="shared" si="8"/>
        <v>0</v>
      </c>
      <c r="H26" s="390">
        <f t="shared" si="9"/>
        <v>16</v>
      </c>
      <c r="I26" s="391">
        <v>18130</v>
      </c>
      <c r="J26" s="392" t="s">
        <v>1399</v>
      </c>
      <c r="K26" s="393" t="s">
        <v>643</v>
      </c>
      <c r="L26" s="393" t="s">
        <v>694</v>
      </c>
      <c r="M26" s="394">
        <v>77</v>
      </c>
      <c r="N26" s="395">
        <v>20.126000000000001</v>
      </c>
      <c r="O26" s="391">
        <v>14052</v>
      </c>
      <c r="P26" s="392" t="s">
        <v>1554</v>
      </c>
      <c r="Q26" s="393" t="s">
        <v>614</v>
      </c>
      <c r="R26" s="393" t="s">
        <v>902</v>
      </c>
      <c r="S26" s="394">
        <v>79</v>
      </c>
      <c r="T26" s="395">
        <v>17.282</v>
      </c>
      <c r="U26" s="391">
        <v>17090</v>
      </c>
      <c r="V26" s="392" t="s">
        <v>1397</v>
      </c>
      <c r="W26" s="393" t="s">
        <v>604</v>
      </c>
      <c r="X26" s="393" t="s">
        <v>694</v>
      </c>
      <c r="Y26" s="394">
        <v>68</v>
      </c>
      <c r="Z26" s="395">
        <v>20.064</v>
      </c>
      <c r="AA26" s="391" t="s">
        <v>1999</v>
      </c>
      <c r="AB26" s="392" t="s">
        <v>405</v>
      </c>
      <c r="AC26" s="393" t="s">
        <v>405</v>
      </c>
      <c r="AD26" s="393" t="s">
        <v>405</v>
      </c>
      <c r="AE26" s="394">
        <v>9999</v>
      </c>
      <c r="AF26" s="395">
        <v>0</v>
      </c>
      <c r="AG26" s="400"/>
      <c r="AH26" s="436">
        <f ca="1">IF(TYPE(VLOOKUP(H26,Centrum!$A$3:$E$130,5,0))&lt;4,VLOOKUP(H26,Centrum!$A$3:$E$130,5,0),0)</f>
        <v>21</v>
      </c>
      <c r="AI26" s="396">
        <f ca="1">IF(N($AH26)&gt;0,VLOOKUP($AH26,Body!$A$4:$F$259,5,0),"")</f>
        <v>27.709601562500001</v>
      </c>
      <c r="AJ26" s="397">
        <f ca="1">IF(N($AH26)&gt;0,VLOOKUP($AH26,Body!$A$4:$F$259,6,0),"")</f>
        <v>0</v>
      </c>
      <c r="AK26" s="396">
        <f ca="1">IF(N($AH26)&gt;0,VLOOKUP($AH26,Body!$A$4:$F$259,2,0),"")</f>
        <v>0.6875</v>
      </c>
      <c r="AL26" s="398" t="str">
        <f t="shared" si="10"/>
        <v>16 PKT Velký Šanc - Semrád Oldřich</v>
      </c>
      <c r="AM26" s="399">
        <f t="shared" si="11"/>
        <v>57.472000000000001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56.781999999999996</v>
      </c>
      <c r="D27" s="350">
        <f t="shared" si="5"/>
        <v>10094</v>
      </c>
      <c r="E27" s="350">
        <f t="shared" si="6"/>
        <v>44</v>
      </c>
      <c r="F27" s="351" t="str">
        <f t="shared" ca="1" si="7"/>
        <v>91056782989905999955662433</v>
      </c>
      <c r="G27" s="389" t="b">
        <f t="shared" si="8"/>
        <v>0</v>
      </c>
      <c r="H27" s="390">
        <f t="shared" si="9"/>
        <v>17</v>
      </c>
      <c r="I27" s="391" t="s">
        <v>1999</v>
      </c>
      <c r="J27" s="392" t="s">
        <v>1993</v>
      </c>
      <c r="K27" s="393" t="s">
        <v>405</v>
      </c>
      <c r="L27" s="393" t="s">
        <v>405</v>
      </c>
      <c r="M27" s="394">
        <v>9999</v>
      </c>
      <c r="N27" s="395">
        <v>0</v>
      </c>
      <c r="O27" s="391">
        <v>29061</v>
      </c>
      <c r="P27" s="392" t="s">
        <v>1478</v>
      </c>
      <c r="Q27" s="393" t="s">
        <v>1480</v>
      </c>
      <c r="R27" s="393" t="s">
        <v>526</v>
      </c>
      <c r="S27" s="394">
        <v>51</v>
      </c>
      <c r="T27" s="395">
        <v>28.282</v>
      </c>
      <c r="U27" s="391">
        <v>15067</v>
      </c>
      <c r="V27" s="392" t="s">
        <v>1506</v>
      </c>
      <c r="W27" s="393" t="s">
        <v>1507</v>
      </c>
      <c r="X27" s="393" t="s">
        <v>520</v>
      </c>
      <c r="Y27" s="394">
        <v>44</v>
      </c>
      <c r="Z27" s="395">
        <v>28.5</v>
      </c>
      <c r="AA27" s="391" t="s">
        <v>1999</v>
      </c>
      <c r="AB27" s="392" t="s">
        <v>405</v>
      </c>
      <c r="AC27" s="393" t="s">
        <v>405</v>
      </c>
      <c r="AD27" s="393" t="s">
        <v>405</v>
      </c>
      <c r="AE27" s="394">
        <v>9999</v>
      </c>
      <c r="AF27" s="395">
        <v>0</v>
      </c>
      <c r="AG27" s="400"/>
      <c r="AH27" s="436">
        <v>25</v>
      </c>
      <c r="AI27" s="396">
        <f>IF(N($AH27)&gt;0,VLOOKUP($AH27,Body!$A$4:$F$259,5,0),"")</f>
        <v>17.633382812500003</v>
      </c>
      <c r="AJ27" s="397">
        <f>IF(N($AH27)&gt;0,VLOOKUP($AH27,Body!$A$4:$F$259,6,0),"")</f>
        <v>0</v>
      </c>
      <c r="AK27" s="396">
        <f>IF(N($AH27)&gt;0,VLOOKUP($AH27,Body!$A$4:$F$259,2,0),"")</f>
        <v>0.4375</v>
      </c>
      <c r="AL27" s="398" t="str">
        <f t="shared" si="10"/>
        <v xml:space="preserve">17   - Mariana Semeniv  </v>
      </c>
      <c r="AM27" s="399">
        <f t="shared" si="11"/>
        <v>56.781999999999996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2</v>
      </c>
      <c r="BF27" s="326">
        <f t="shared" si="14"/>
        <v>17</v>
      </c>
    </row>
    <row r="28" spans="1:58" ht="14.25" x14ac:dyDescent="0.3">
      <c r="A28" s="350">
        <f t="shared" si="2"/>
        <v>3</v>
      </c>
      <c r="B28" s="350">
        <f t="shared" si="3"/>
        <v>1</v>
      </c>
      <c r="C28" s="350">
        <f t="shared" si="4"/>
        <v>52.475000000000001</v>
      </c>
      <c r="D28" s="350">
        <f t="shared" si="5"/>
        <v>311</v>
      </c>
      <c r="E28" s="350">
        <f t="shared" si="6"/>
        <v>52</v>
      </c>
      <c r="F28" s="351" t="str">
        <f t="shared" ca="1" si="7"/>
        <v>91052475999688999947922578</v>
      </c>
      <c r="G28" s="389" t="b">
        <f t="shared" si="8"/>
        <v>0</v>
      </c>
      <c r="H28" s="390">
        <f t="shared" si="9"/>
        <v>18</v>
      </c>
      <c r="I28" s="391">
        <v>21754</v>
      </c>
      <c r="J28" s="392" t="s">
        <v>1463</v>
      </c>
      <c r="K28" s="393" t="s">
        <v>648</v>
      </c>
      <c r="L28" s="393" t="s">
        <v>675</v>
      </c>
      <c r="M28" s="394">
        <v>136</v>
      </c>
      <c r="N28" s="395">
        <v>17.751000000000001</v>
      </c>
      <c r="O28" s="391">
        <v>25017</v>
      </c>
      <c r="P28" s="392" t="s">
        <v>1351</v>
      </c>
      <c r="Q28" s="393" t="s">
        <v>691</v>
      </c>
      <c r="R28" s="393" t="s">
        <v>675</v>
      </c>
      <c r="S28" s="394">
        <v>52</v>
      </c>
      <c r="T28" s="395">
        <v>21.44</v>
      </c>
      <c r="U28" s="391">
        <v>25011</v>
      </c>
      <c r="V28" s="392" t="s">
        <v>1010</v>
      </c>
      <c r="W28" s="393" t="s">
        <v>600</v>
      </c>
      <c r="X28" s="393" t="s">
        <v>675</v>
      </c>
      <c r="Y28" s="394">
        <v>123</v>
      </c>
      <c r="Z28" s="395">
        <v>13.284000000000001</v>
      </c>
      <c r="AA28" s="391" t="s">
        <v>1999</v>
      </c>
      <c r="AB28" s="392" t="s">
        <v>405</v>
      </c>
      <c r="AC28" s="393" t="s">
        <v>405</v>
      </c>
      <c r="AD28" s="393" t="s">
        <v>405</v>
      </c>
      <c r="AE28" s="394">
        <v>9999</v>
      </c>
      <c r="AF28" s="395">
        <v>0</v>
      </c>
      <c r="AG28" s="400"/>
      <c r="AH28" s="436">
        <f ca="1">IF(TYPE(VLOOKUP(H28,Centrum!$A$3:$E$130,5,0))&lt;4,VLOOKUP(H28,Centrum!$A$3:$E$130,5,0),0)</f>
        <v>5</v>
      </c>
      <c r="AI28" s="396">
        <f ca="1">IF(N($AH28)&gt;0,VLOOKUP($AH28,Body!$A$4:$F$259,5,0),"")</f>
        <v>110.83840625000001</v>
      </c>
      <c r="AJ28" s="397">
        <f ca="1">IF(N($AH28)&gt;0,VLOOKUP($AH28,Body!$A$4:$F$259,6,0),"")</f>
        <v>0</v>
      </c>
      <c r="AK28" s="396">
        <f ca="1">IF(N($AH28)&gt;0,VLOOKUP($AH28,Body!$A$4:$F$259,2,0),"")</f>
        <v>2.75</v>
      </c>
      <c r="AL28" s="398" t="str">
        <f t="shared" si="10"/>
        <v>18 PK Osika Plzeň - Valenz Jan</v>
      </c>
      <c r="AM28" s="399">
        <f t="shared" si="11"/>
        <v>52.475000000000001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48.494</v>
      </c>
      <c r="D29" s="350">
        <f t="shared" si="5"/>
        <v>326</v>
      </c>
      <c r="E29" s="350">
        <f t="shared" si="6"/>
        <v>103</v>
      </c>
      <c r="F29" s="351" t="str">
        <f t="shared" ca="1" si="7"/>
        <v>91048494999673999896639396</v>
      </c>
      <c r="G29" s="389" t="b">
        <f t="shared" si="8"/>
        <v>0</v>
      </c>
      <c r="H29" s="390">
        <f t="shared" si="9"/>
        <v>19</v>
      </c>
      <c r="I29" s="391">
        <v>19025</v>
      </c>
      <c r="J29" s="392" t="s">
        <v>1201</v>
      </c>
      <c r="K29" s="393" t="s">
        <v>648</v>
      </c>
      <c r="L29" s="393" t="s">
        <v>581</v>
      </c>
      <c r="M29" s="394">
        <v>103</v>
      </c>
      <c r="N29" s="395">
        <v>13.711</v>
      </c>
      <c r="O29" s="391">
        <v>19023</v>
      </c>
      <c r="P29" s="392" t="s">
        <v>638</v>
      </c>
      <c r="Q29" s="393" t="s">
        <v>639</v>
      </c>
      <c r="R29" s="393" t="s">
        <v>583</v>
      </c>
      <c r="S29" s="394">
        <v>113</v>
      </c>
      <c r="T29" s="395">
        <v>16.344000000000001</v>
      </c>
      <c r="U29" s="391">
        <v>16109</v>
      </c>
      <c r="V29" s="392" t="s">
        <v>1403</v>
      </c>
      <c r="W29" s="393" t="s">
        <v>1102</v>
      </c>
      <c r="X29" s="393" t="s">
        <v>644</v>
      </c>
      <c r="Y29" s="394">
        <v>110</v>
      </c>
      <c r="Z29" s="395">
        <v>18.439</v>
      </c>
      <c r="AA29" s="391" t="s">
        <v>1999</v>
      </c>
      <c r="AB29" s="392" t="s">
        <v>405</v>
      </c>
      <c r="AC29" s="393" t="s">
        <v>405</v>
      </c>
      <c r="AD29" s="393" t="s">
        <v>405</v>
      </c>
      <c r="AE29" s="394">
        <v>9999</v>
      </c>
      <c r="AF29" s="395">
        <v>0</v>
      </c>
      <c r="AG29" s="400"/>
      <c r="AH29" s="436">
        <f ca="1">IF(TYPE(VLOOKUP(H29,Centrum!$A$3:$E$130,5,0))&lt;4,VLOOKUP(H29,Centrum!$A$3:$E$130,5,0),0)</f>
        <v>29</v>
      </c>
      <c r="AI29" s="396">
        <f ca="1">IF(N($AH29)&gt;0,VLOOKUP($AH29,Body!$A$4:$F$259,5,0),"")</f>
        <v>1</v>
      </c>
      <c r="AJ29" s="397">
        <f ca="1">IF(N($AH29)&gt;0,VLOOKUP($AH29,Body!$A$4:$F$259,6,0),"")</f>
        <v>0</v>
      </c>
      <c r="AK29" s="396">
        <f ca="1">IF(N($AH29)&gt;0,VLOOKUP($AH29,Body!$A$4:$F$259,2,0),"")</f>
        <v>0</v>
      </c>
      <c r="AL29" s="398" t="str">
        <f t="shared" si="10"/>
        <v>19 Petank Club Praha - Maňák Jan</v>
      </c>
      <c r="AM29" s="399">
        <f t="shared" si="11"/>
        <v>48.494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43.003999999999998</v>
      </c>
      <c r="D30" s="350">
        <f t="shared" si="5"/>
        <v>476</v>
      </c>
      <c r="E30" s="350">
        <f t="shared" si="6"/>
        <v>131</v>
      </c>
      <c r="F30" s="351" t="str">
        <f t="shared" ca="1" si="7"/>
        <v>91043004999523999868922837</v>
      </c>
      <c r="G30" s="389" t="b">
        <f t="shared" si="8"/>
        <v>0</v>
      </c>
      <c r="H30" s="390">
        <f t="shared" si="9"/>
        <v>20</v>
      </c>
      <c r="I30" s="391">
        <v>17052</v>
      </c>
      <c r="J30" s="392" t="s">
        <v>1528</v>
      </c>
      <c r="K30" s="393" t="s">
        <v>580</v>
      </c>
      <c r="L30" s="393" t="s">
        <v>574</v>
      </c>
      <c r="M30" s="394">
        <v>131</v>
      </c>
      <c r="N30" s="395">
        <v>15.125999999999999</v>
      </c>
      <c r="O30" s="391">
        <v>19013</v>
      </c>
      <c r="P30" s="392" t="s">
        <v>1050</v>
      </c>
      <c r="Q30" s="393" t="s">
        <v>599</v>
      </c>
      <c r="R30" s="393" t="s">
        <v>535</v>
      </c>
      <c r="S30" s="394">
        <v>172</v>
      </c>
      <c r="T30" s="395">
        <v>13.939</v>
      </c>
      <c r="U30" s="391">
        <v>21805</v>
      </c>
      <c r="V30" s="392" t="s">
        <v>1354</v>
      </c>
      <c r="W30" s="393" t="s">
        <v>683</v>
      </c>
      <c r="X30" s="393" t="s">
        <v>535</v>
      </c>
      <c r="Y30" s="394">
        <v>173</v>
      </c>
      <c r="Z30" s="395">
        <v>13.939</v>
      </c>
      <c r="AA30" s="391" t="s">
        <v>1999</v>
      </c>
      <c r="AB30" s="392" t="s">
        <v>405</v>
      </c>
      <c r="AC30" s="393" t="s">
        <v>405</v>
      </c>
      <c r="AD30" s="393" t="s">
        <v>405</v>
      </c>
      <c r="AE30" s="394">
        <v>9999</v>
      </c>
      <c r="AF30" s="395">
        <v>0</v>
      </c>
      <c r="AG30" s="400"/>
      <c r="AH30" s="436">
        <v>27</v>
      </c>
      <c r="AI30" s="396">
        <f>IF(N($AH30)&gt;0,VLOOKUP($AH30,Body!$A$4:$F$259,5,0),"")</f>
        <v>12.595273437500001</v>
      </c>
      <c r="AJ30" s="397">
        <f>IF(N($AH30)&gt;0,VLOOKUP($AH30,Body!$A$4:$F$259,6,0),"")</f>
        <v>0</v>
      </c>
      <c r="AK30" s="396">
        <f>IF(N($AH30)&gt;0,VLOOKUP($AH30,Body!$A$4:$F$259,2,0),"")</f>
        <v>0.3125</v>
      </c>
      <c r="AL30" s="398" t="str">
        <f t="shared" si="10"/>
        <v>20 PC Mimo Done - Zikmunda Martin</v>
      </c>
      <c r="AM30" s="399">
        <f t="shared" si="11"/>
        <v>43.003999999999998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41.344999999999999</v>
      </c>
      <c r="D31" s="350">
        <f t="shared" si="5"/>
        <v>570</v>
      </c>
      <c r="E31" s="350">
        <f t="shared" si="6"/>
        <v>78</v>
      </c>
      <c r="F31" s="351" t="str">
        <f t="shared" ca="1" si="7"/>
        <v>91041345999429999921704256</v>
      </c>
      <c r="G31" s="389" t="b">
        <f t="shared" si="8"/>
        <v>0</v>
      </c>
      <c r="H31" s="390">
        <f t="shared" si="9"/>
        <v>21</v>
      </c>
      <c r="I31" s="391">
        <v>14057</v>
      </c>
      <c r="J31" s="392" t="s">
        <v>982</v>
      </c>
      <c r="K31" s="393" t="s">
        <v>587</v>
      </c>
      <c r="L31" s="393" t="s">
        <v>653</v>
      </c>
      <c r="M31" s="394">
        <v>78</v>
      </c>
      <c r="N31" s="395">
        <v>23.687999999999999</v>
      </c>
      <c r="O31" s="391">
        <v>10071</v>
      </c>
      <c r="P31" s="392" t="s">
        <v>1177</v>
      </c>
      <c r="Q31" s="393" t="s">
        <v>643</v>
      </c>
      <c r="R31" s="393" t="s">
        <v>653</v>
      </c>
      <c r="S31" s="394">
        <v>376</v>
      </c>
      <c r="T31" s="395">
        <v>1.6879999999999999</v>
      </c>
      <c r="U31" s="391">
        <v>20676</v>
      </c>
      <c r="V31" s="392" t="s">
        <v>971</v>
      </c>
      <c r="W31" s="393" t="s">
        <v>973</v>
      </c>
      <c r="X31" s="393" t="s">
        <v>653</v>
      </c>
      <c r="Y31" s="394">
        <v>116</v>
      </c>
      <c r="Z31" s="395">
        <v>15.968999999999999</v>
      </c>
      <c r="AA31" s="391" t="s">
        <v>1999</v>
      </c>
      <c r="AB31" s="392" t="s">
        <v>405</v>
      </c>
      <c r="AC31" s="393" t="s">
        <v>405</v>
      </c>
      <c r="AD31" s="393" t="s">
        <v>405</v>
      </c>
      <c r="AE31" s="394">
        <v>9999</v>
      </c>
      <c r="AF31" s="395">
        <v>0</v>
      </c>
      <c r="AG31" s="400"/>
      <c r="AH31" s="436">
        <f ca="1">IF(TYPE(VLOOKUP(H31,Centrum!$A$3:$E$130,5,0))&lt;4,VLOOKUP(H31,Centrum!$A$3:$E$130,5,0),0)</f>
        <v>14</v>
      </c>
      <c r="AI31" s="396">
        <f ca="1">IF(N($AH31)&gt;0,VLOOKUP($AH31,Body!$A$4:$F$259,5,0),"")</f>
        <v>50.381093750000005</v>
      </c>
      <c r="AJ31" s="397">
        <f ca="1">IF(N($AH31)&gt;0,VLOOKUP($AH31,Body!$A$4:$F$259,6,0),"")</f>
        <v>0</v>
      </c>
      <c r="AK31" s="396">
        <f ca="1">IF(N($AH31)&gt;0,VLOOKUP($AH31,Body!$A$4:$F$259,2,0),"")</f>
        <v>1.25</v>
      </c>
      <c r="AL31" s="398" t="str">
        <f t="shared" si="10"/>
        <v>21 PEK Stolín - Jablonský Lukáš</v>
      </c>
      <c r="AM31" s="399">
        <f t="shared" si="11"/>
        <v>41.344999999999999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40.590000000000003</v>
      </c>
      <c r="D32" s="350">
        <f t="shared" si="5"/>
        <v>432</v>
      </c>
      <c r="E32" s="350">
        <f t="shared" si="6"/>
        <v>72</v>
      </c>
      <c r="F32" s="351" t="str">
        <f t="shared" ca="1" si="7"/>
        <v>91040590999567999927178830</v>
      </c>
      <c r="G32" s="389" t="b">
        <f t="shared" si="8"/>
        <v>0</v>
      </c>
      <c r="H32" s="390">
        <f t="shared" si="9"/>
        <v>22</v>
      </c>
      <c r="I32" s="391">
        <v>16151</v>
      </c>
      <c r="J32" s="392" t="s">
        <v>1139</v>
      </c>
      <c r="K32" s="393" t="s">
        <v>648</v>
      </c>
      <c r="L32" s="393" t="s">
        <v>574</v>
      </c>
      <c r="M32" s="394">
        <v>72</v>
      </c>
      <c r="N32" s="395">
        <v>17.274999999999999</v>
      </c>
      <c r="O32" s="391">
        <v>21075</v>
      </c>
      <c r="P32" s="392" t="s">
        <v>1770</v>
      </c>
      <c r="Q32" s="393" t="s">
        <v>1771</v>
      </c>
      <c r="R32" s="393" t="s">
        <v>574</v>
      </c>
      <c r="S32" s="394">
        <v>255</v>
      </c>
      <c r="T32" s="395">
        <v>7.282</v>
      </c>
      <c r="U32" s="391">
        <v>20528</v>
      </c>
      <c r="V32" s="392" t="s">
        <v>771</v>
      </c>
      <c r="W32" s="393" t="s">
        <v>772</v>
      </c>
      <c r="X32" s="393" t="s">
        <v>574</v>
      </c>
      <c r="Y32" s="394">
        <v>105</v>
      </c>
      <c r="Z32" s="395">
        <v>16.033000000000001</v>
      </c>
      <c r="AA32" s="391" t="s">
        <v>1999</v>
      </c>
      <c r="AB32" s="392" t="s">
        <v>405</v>
      </c>
      <c r="AC32" s="393" t="s">
        <v>405</v>
      </c>
      <c r="AD32" s="393" t="s">
        <v>405</v>
      </c>
      <c r="AE32" s="394">
        <v>9999</v>
      </c>
      <c r="AF32" s="395">
        <v>0</v>
      </c>
      <c r="AG32" s="400"/>
      <c r="AH32" s="436">
        <f ca="1">IF(TYPE(VLOOKUP(H32,Centrum!$A$3:$E$130,5,0))&lt;4,VLOOKUP(H32,Centrum!$A$3:$E$130,5,0),0)</f>
        <v>24</v>
      </c>
      <c r="AI32" s="396">
        <f ca="1">IF(N($AH32)&gt;0,VLOOKUP($AH32,Body!$A$4:$F$259,5,0),"")</f>
        <v>20.152437500000001</v>
      </c>
      <c r="AJ32" s="397">
        <f ca="1">IF(N($AH32)&gt;0,VLOOKUP($AH32,Body!$A$4:$F$259,6,0),"")</f>
        <v>0</v>
      </c>
      <c r="AK32" s="396">
        <f ca="1">IF(N($AH32)&gt;0,VLOOKUP($AH32,Body!$A$4:$F$259,2,0),"")</f>
        <v>0.5</v>
      </c>
      <c r="AL32" s="398" t="str">
        <f t="shared" si="10"/>
        <v>22 PC Mimo Done - Kára Jan</v>
      </c>
      <c r="AM32" s="399">
        <f t="shared" si="11"/>
        <v>40.590000000000003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3</v>
      </c>
      <c r="B33" s="350">
        <f t="shared" si="3"/>
        <v>1</v>
      </c>
      <c r="C33" s="350">
        <f t="shared" si="4"/>
        <v>38.158000000000001</v>
      </c>
      <c r="D33" s="350">
        <f t="shared" si="5"/>
        <v>557</v>
      </c>
      <c r="E33" s="350">
        <f t="shared" si="6"/>
        <v>101</v>
      </c>
      <c r="F33" s="351" t="str">
        <f t="shared" ca="1" si="7"/>
        <v>91038158999442999898568670</v>
      </c>
      <c r="G33" s="389" t="b">
        <f t="shared" si="8"/>
        <v>0</v>
      </c>
      <c r="H33" s="390">
        <f t="shared" si="9"/>
        <v>23</v>
      </c>
      <c r="I33" s="391">
        <v>21836</v>
      </c>
      <c r="J33" s="392" t="s">
        <v>1311</v>
      </c>
      <c r="K33" s="393" t="s">
        <v>600</v>
      </c>
      <c r="L33" s="393" t="s">
        <v>745</v>
      </c>
      <c r="M33" s="394">
        <v>226</v>
      </c>
      <c r="N33" s="395">
        <v>8.5</v>
      </c>
      <c r="O33" s="391">
        <v>28001</v>
      </c>
      <c r="P33" s="392" t="s">
        <v>1312</v>
      </c>
      <c r="Q33" s="393" t="s">
        <v>984</v>
      </c>
      <c r="R33" s="393" t="s">
        <v>745</v>
      </c>
      <c r="S33" s="394">
        <v>230</v>
      </c>
      <c r="T33" s="395">
        <v>7.8129999999999997</v>
      </c>
      <c r="U33" s="391">
        <v>99510</v>
      </c>
      <c r="V33" s="392" t="s">
        <v>743</v>
      </c>
      <c r="W33" s="393" t="s">
        <v>744</v>
      </c>
      <c r="X33" s="393" t="s">
        <v>745</v>
      </c>
      <c r="Y33" s="394">
        <v>101</v>
      </c>
      <c r="Z33" s="395">
        <v>21.844999999999999</v>
      </c>
      <c r="AA33" s="391" t="s">
        <v>1999</v>
      </c>
      <c r="AB33" s="392" t="s">
        <v>405</v>
      </c>
      <c r="AC33" s="393" t="s">
        <v>405</v>
      </c>
      <c r="AD33" s="393" t="s">
        <v>405</v>
      </c>
      <c r="AE33" s="394">
        <v>9999</v>
      </c>
      <c r="AF33" s="395">
        <v>0</v>
      </c>
      <c r="AG33" s="400"/>
      <c r="AH33" s="436">
        <f ca="1">IF(TYPE(VLOOKUP(H33,Centrum!$A$3:$E$130,5,0))&lt;4,VLOOKUP(H33,Centrum!$A$3:$E$130,5,0),0)</f>
        <v>28</v>
      </c>
      <c r="AI33" s="396">
        <f ca="1">IF(N($AH33)&gt;0,VLOOKUP($AH33,Body!$A$4:$F$259,5,0),"")</f>
        <v>10.076218750000001</v>
      </c>
      <c r="AJ33" s="397">
        <f ca="1">IF(N($AH33)&gt;0,VLOOKUP($AH33,Body!$A$4:$F$259,6,0),"")</f>
        <v>0</v>
      </c>
      <c r="AK33" s="396">
        <f ca="1">IF(N($AH33)&gt;0,VLOOKUP($AH33,Body!$A$4:$F$259,2,0),"")</f>
        <v>0.25</v>
      </c>
      <c r="AL33" s="398" t="str">
        <f t="shared" si="10"/>
        <v>23 SK Sahara Vědomice - Piller Tomáš</v>
      </c>
      <c r="AM33" s="399">
        <f t="shared" si="11"/>
        <v>38.158000000000001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36.423999999999999</v>
      </c>
      <c r="D34" s="350">
        <f t="shared" si="5"/>
        <v>482</v>
      </c>
      <c r="E34" s="350">
        <f t="shared" si="6"/>
        <v>112</v>
      </c>
      <c r="F34" s="351" t="str">
        <f t="shared" ca="1" si="7"/>
        <v>91036424999517999887021099</v>
      </c>
      <c r="G34" s="389" t="b">
        <f t="shared" si="8"/>
        <v>0</v>
      </c>
      <c r="H34" s="390">
        <f t="shared" si="9"/>
        <v>24</v>
      </c>
      <c r="I34" s="391">
        <v>10034</v>
      </c>
      <c r="J34" s="392" t="s">
        <v>828</v>
      </c>
      <c r="K34" s="393" t="s">
        <v>596</v>
      </c>
      <c r="L34" s="393" t="s">
        <v>829</v>
      </c>
      <c r="M34" s="394">
        <v>241</v>
      </c>
      <c r="N34" s="395">
        <v>5.524</v>
      </c>
      <c r="O34" s="391">
        <v>14055</v>
      </c>
      <c r="P34" s="392" t="s">
        <v>1423</v>
      </c>
      <c r="Q34" s="393" t="s">
        <v>618</v>
      </c>
      <c r="R34" s="393" t="s">
        <v>829</v>
      </c>
      <c r="S34" s="394">
        <v>129</v>
      </c>
      <c r="T34" s="395">
        <v>12.962</v>
      </c>
      <c r="U34" s="391">
        <v>16117</v>
      </c>
      <c r="V34" s="392" t="s">
        <v>1423</v>
      </c>
      <c r="W34" s="393" t="s">
        <v>778</v>
      </c>
      <c r="X34" s="393" t="s">
        <v>829</v>
      </c>
      <c r="Y34" s="394">
        <v>112</v>
      </c>
      <c r="Z34" s="395">
        <v>17.937999999999999</v>
      </c>
      <c r="AA34" s="391" t="s">
        <v>1999</v>
      </c>
      <c r="AB34" s="392" t="s">
        <v>405</v>
      </c>
      <c r="AC34" s="393" t="s">
        <v>405</v>
      </c>
      <c r="AD34" s="393" t="s">
        <v>405</v>
      </c>
      <c r="AE34" s="394">
        <v>9999</v>
      </c>
      <c r="AF34" s="395">
        <v>0</v>
      </c>
      <c r="AG34" s="400"/>
      <c r="AH34" s="436">
        <f ca="1">IF(TYPE(VLOOKUP(H34,Centrum!$A$3:$E$130,5,0))&lt;4,VLOOKUP(H34,Centrum!$A$3:$E$130,5,0),0)</f>
        <v>15</v>
      </c>
      <c r="AI34" s="396">
        <f ca="1">IF(N($AH34)&gt;0,VLOOKUP($AH34,Body!$A$4:$F$259,5,0),"")</f>
        <v>45.342984375</v>
      </c>
      <c r="AJ34" s="397">
        <f ca="1">IF(N($AH34)&gt;0,VLOOKUP($AH34,Body!$A$4:$F$259,6,0),"")</f>
        <v>0</v>
      </c>
      <c r="AK34" s="396">
        <f ca="1">IF(N($AH34)&gt;0,VLOOKUP($AH34,Body!$A$4:$F$259,2,0),"")</f>
        <v>1.125</v>
      </c>
      <c r="AL34" s="398" t="str">
        <f t="shared" si="10"/>
        <v>24 JAPKO - Fukal Milan</v>
      </c>
      <c r="AM34" s="399">
        <f t="shared" si="11"/>
        <v>36.423999999999999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2</v>
      </c>
      <c r="BF34" s="326">
        <f t="shared" si="14"/>
        <v>24</v>
      </c>
    </row>
    <row r="35" spans="1:58" ht="14.25" x14ac:dyDescent="0.3">
      <c r="A35" s="350">
        <f t="shared" si="2"/>
        <v>3</v>
      </c>
      <c r="B35" s="350">
        <f t="shared" si="3"/>
        <v>1</v>
      </c>
      <c r="C35" s="350">
        <f t="shared" si="4"/>
        <v>34.522999999999996</v>
      </c>
      <c r="D35" s="350">
        <f t="shared" si="5"/>
        <v>554</v>
      </c>
      <c r="E35" s="309">
        <f t="shared" si="6"/>
        <v>169</v>
      </c>
      <c r="F35" s="351" t="str">
        <f t="shared" ca="1" si="7"/>
        <v>91034523999445999830651437</v>
      </c>
      <c r="G35" s="389" t="b">
        <f t="shared" si="8"/>
        <v>0</v>
      </c>
      <c r="H35" s="390">
        <f t="shared" si="9"/>
        <v>25</v>
      </c>
      <c r="I35" s="391">
        <v>21026</v>
      </c>
      <c r="J35" s="392" t="s">
        <v>1777</v>
      </c>
      <c r="K35" s="393" t="s">
        <v>977</v>
      </c>
      <c r="L35" s="393" t="s">
        <v>728</v>
      </c>
      <c r="M35" s="394">
        <v>196</v>
      </c>
      <c r="N35" s="395">
        <v>11.566000000000001</v>
      </c>
      <c r="O35" s="391">
        <v>21025</v>
      </c>
      <c r="P35" s="392" t="s">
        <v>1776</v>
      </c>
      <c r="Q35" s="393" t="s">
        <v>680</v>
      </c>
      <c r="R35" s="393" t="s">
        <v>728</v>
      </c>
      <c r="S35" s="394">
        <v>189</v>
      </c>
      <c r="T35" s="395">
        <v>11.831</v>
      </c>
      <c r="U35" s="391">
        <v>20533</v>
      </c>
      <c r="V35" s="392" t="s">
        <v>1014</v>
      </c>
      <c r="W35" s="393" t="s">
        <v>636</v>
      </c>
      <c r="X35" s="393" t="s">
        <v>728</v>
      </c>
      <c r="Y35" s="394">
        <v>169</v>
      </c>
      <c r="Z35" s="395">
        <v>11.125999999999999</v>
      </c>
      <c r="AA35" s="391" t="s">
        <v>1999</v>
      </c>
      <c r="AB35" s="392" t="s">
        <v>405</v>
      </c>
      <c r="AC35" s="393" t="s">
        <v>405</v>
      </c>
      <c r="AD35" s="393" t="s">
        <v>405</v>
      </c>
      <c r="AE35" s="394">
        <v>9999</v>
      </c>
      <c r="AF35" s="395">
        <v>0</v>
      </c>
      <c r="AG35" s="400"/>
      <c r="AH35" s="436">
        <f ca="1">IF(TYPE(VLOOKUP(H35,Centrum!$A$3:$E$130,5,0))&lt;4,VLOOKUP(H35,Centrum!$A$3:$E$130,5,0),0)</f>
        <v>22</v>
      </c>
      <c r="AI35" s="396">
        <f ca="1">IF(N($AH35)&gt;0,VLOOKUP($AH35,Body!$A$4:$F$259,5,0),"")</f>
        <v>25.190546875000003</v>
      </c>
      <c r="AJ35" s="397">
        <f ca="1">IF(N($AH35)&gt;0,VLOOKUP($AH35,Body!$A$4:$F$259,6,0),"")</f>
        <v>0</v>
      </c>
      <c r="AK35" s="396">
        <f ca="1">IF(N($AH35)&gt;0,VLOOKUP($AH35,Body!$A$4:$F$259,2,0),"")</f>
        <v>0.625</v>
      </c>
      <c r="AL35" s="398" t="str">
        <f t="shared" si="10"/>
        <v>25 SK Pétanque Řepy - Vodehnalová Jindra</v>
      </c>
      <c r="AM35" s="399">
        <f t="shared" si="11"/>
        <v>34.522999999999996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2</v>
      </c>
      <c r="BF35" s="326">
        <f t="shared" si="14"/>
        <v>25</v>
      </c>
    </row>
    <row r="36" spans="1:58" ht="14.25" x14ac:dyDescent="0.3">
      <c r="A36" s="350">
        <f t="shared" si="2"/>
        <v>3</v>
      </c>
      <c r="B36" s="350">
        <f t="shared" si="3"/>
        <v>1</v>
      </c>
      <c r="C36" s="350">
        <f t="shared" si="4"/>
        <v>31.403000000000002</v>
      </c>
      <c r="D36" s="350">
        <f t="shared" si="5"/>
        <v>608</v>
      </c>
      <c r="E36" s="350">
        <f t="shared" si="6"/>
        <v>165</v>
      </c>
      <c r="F36" s="351" t="str">
        <f t="shared" ca="1" si="7"/>
        <v>91031403999391999834807209</v>
      </c>
      <c r="G36" s="389" t="b">
        <f t="shared" si="8"/>
        <v>0</v>
      </c>
      <c r="H36" s="390">
        <f t="shared" si="9"/>
        <v>26</v>
      </c>
      <c r="I36" s="391">
        <v>20534</v>
      </c>
      <c r="J36" s="392" t="s">
        <v>1512</v>
      </c>
      <c r="K36" s="393" t="s">
        <v>888</v>
      </c>
      <c r="L36" s="393" t="s">
        <v>728</v>
      </c>
      <c r="M36" s="394">
        <v>165</v>
      </c>
      <c r="N36" s="395">
        <v>12.4</v>
      </c>
      <c r="O36" s="391">
        <v>20532</v>
      </c>
      <c r="P36" s="392" t="s">
        <v>1142</v>
      </c>
      <c r="Q36" s="393" t="s">
        <v>1143</v>
      </c>
      <c r="R36" s="393" t="s">
        <v>728</v>
      </c>
      <c r="S36" s="394">
        <v>166</v>
      </c>
      <c r="T36" s="395">
        <v>13.502000000000001</v>
      </c>
      <c r="U36" s="391">
        <v>21028</v>
      </c>
      <c r="V36" s="392" t="s">
        <v>1779</v>
      </c>
      <c r="W36" s="393" t="s">
        <v>632</v>
      </c>
      <c r="X36" s="393" t="s">
        <v>728</v>
      </c>
      <c r="Y36" s="394">
        <v>277</v>
      </c>
      <c r="Z36" s="395">
        <v>5.5010000000000003</v>
      </c>
      <c r="AA36" s="391" t="s">
        <v>1999</v>
      </c>
      <c r="AB36" s="392" t="s">
        <v>405</v>
      </c>
      <c r="AC36" s="393" t="s">
        <v>405</v>
      </c>
      <c r="AD36" s="393" t="s">
        <v>405</v>
      </c>
      <c r="AE36" s="394">
        <v>9999</v>
      </c>
      <c r="AF36" s="395">
        <v>0</v>
      </c>
      <c r="AG36" s="400"/>
      <c r="AH36" s="436">
        <f ca="1">IF(TYPE(VLOOKUP(H36,Centrum!$A$3:$E$130,5,0))&lt;4,VLOOKUP(H36,Centrum!$A$3:$E$130,5,0),0)</f>
        <v>13</v>
      </c>
      <c r="AI36" s="396">
        <f ca="1">IF(N($AH36)&gt;0,VLOOKUP($AH36,Body!$A$4:$F$259,5,0),"")</f>
        <v>55.419203125000003</v>
      </c>
      <c r="AJ36" s="397">
        <f ca="1">IF(N($AH36)&gt;0,VLOOKUP($AH36,Body!$A$4:$F$259,6,0),"")</f>
        <v>0</v>
      </c>
      <c r="AK36" s="396">
        <f ca="1">IF(N($AH36)&gt;0,VLOOKUP($AH36,Body!$A$4:$F$259,2,0),"")</f>
        <v>1.375</v>
      </c>
      <c r="AL36" s="398" t="str">
        <f t="shared" si="10"/>
        <v>26 SK Pétanque Řepy - Váňová Věra</v>
      </c>
      <c r="AM36" s="399">
        <f t="shared" si="11"/>
        <v>31.403000000000002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2</v>
      </c>
      <c r="BF36" s="326">
        <f t="shared" si="14"/>
        <v>26</v>
      </c>
    </row>
    <row r="37" spans="1:58" ht="14.25" x14ac:dyDescent="0.3">
      <c r="A37" s="350">
        <f t="shared" si="2"/>
        <v>3</v>
      </c>
      <c r="B37" s="350">
        <f t="shared" si="3"/>
        <v>1</v>
      </c>
      <c r="C37" s="350">
        <f t="shared" si="4"/>
        <v>8.657</v>
      </c>
      <c r="D37" s="350">
        <f t="shared" si="5"/>
        <v>1234</v>
      </c>
      <c r="E37" s="350">
        <f t="shared" si="6"/>
        <v>171</v>
      </c>
      <c r="F37" s="351" t="str">
        <f t="shared" ca="1" si="7"/>
        <v>91008657998765999828641852</v>
      </c>
      <c r="G37" s="389" t="b">
        <f t="shared" si="8"/>
        <v>0</v>
      </c>
      <c r="H37" s="390">
        <f t="shared" si="9"/>
        <v>27</v>
      </c>
      <c r="I37" s="391">
        <v>99539</v>
      </c>
      <c r="J37" s="392" t="s">
        <v>1145</v>
      </c>
      <c r="K37" s="393" t="s">
        <v>1146</v>
      </c>
      <c r="L37" s="393" t="s">
        <v>745</v>
      </c>
      <c r="M37" s="394">
        <v>531</v>
      </c>
      <c r="N37" s="395">
        <v>0.53100000000000003</v>
      </c>
      <c r="O37" s="391">
        <v>99540</v>
      </c>
      <c r="P37" s="392" t="s">
        <v>1145</v>
      </c>
      <c r="Q37" s="393" t="s">
        <v>991</v>
      </c>
      <c r="R37" s="393" t="s">
        <v>745</v>
      </c>
      <c r="S37" s="394">
        <v>532</v>
      </c>
      <c r="T37" s="395">
        <v>0.53100000000000003</v>
      </c>
      <c r="U37" s="391">
        <v>25002</v>
      </c>
      <c r="V37" s="392" t="s">
        <v>915</v>
      </c>
      <c r="W37" s="393" t="s">
        <v>819</v>
      </c>
      <c r="X37" s="393" t="s">
        <v>745</v>
      </c>
      <c r="Y37" s="394">
        <v>171</v>
      </c>
      <c r="Z37" s="395">
        <v>7.5949999999999998</v>
      </c>
      <c r="AA37" s="391" t="s">
        <v>1999</v>
      </c>
      <c r="AB37" s="392" t="s">
        <v>405</v>
      </c>
      <c r="AC37" s="393" t="s">
        <v>405</v>
      </c>
      <c r="AD37" s="393" t="s">
        <v>405</v>
      </c>
      <c r="AE37" s="394">
        <v>9999</v>
      </c>
      <c r="AF37" s="395">
        <v>0</v>
      </c>
      <c r="AG37" s="400"/>
      <c r="AH37" s="436">
        <v>19</v>
      </c>
      <c r="AI37" s="396">
        <f>IF(N($AH37)&gt;0,VLOOKUP($AH37,Body!$A$4:$F$259,5,0),"")</f>
        <v>32.747710937500003</v>
      </c>
      <c r="AJ37" s="397">
        <f>IF(N($AH37)&gt;0,VLOOKUP($AH37,Body!$A$4:$F$259,6,0),"")</f>
        <v>0</v>
      </c>
      <c r="AK37" s="396">
        <f>IF(N($AH37)&gt;0,VLOOKUP($AH37,Body!$A$4:$F$259,2,0),"")</f>
        <v>0.8125</v>
      </c>
      <c r="AL37" s="398" t="str">
        <f t="shared" si="10"/>
        <v>27 SK Sahara Vědomice - Lapihuska Milan ml.</v>
      </c>
      <c r="AM37" s="399">
        <f t="shared" si="11"/>
        <v>8.657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0</v>
      </c>
      <c r="D38" s="350">
        <f t="shared" si="5"/>
        <v>29997</v>
      </c>
      <c r="E38" s="350">
        <f t="shared" si="6"/>
        <v>9999</v>
      </c>
      <c r="F38" s="351" t="str">
        <f t="shared" ca="1" si="7"/>
        <v>91000000970002990000561358</v>
      </c>
      <c r="G38" s="389" t="b">
        <f t="shared" si="8"/>
        <v>0</v>
      </c>
      <c r="H38" s="390">
        <f t="shared" si="9"/>
        <v>28</v>
      </c>
      <c r="I38" s="391" t="s">
        <v>1999</v>
      </c>
      <c r="J38" s="392" t="s">
        <v>1988</v>
      </c>
      <c r="K38" s="393" t="s">
        <v>405</v>
      </c>
      <c r="L38" s="393" t="s">
        <v>405</v>
      </c>
      <c r="M38" s="394">
        <v>9999</v>
      </c>
      <c r="N38" s="395">
        <v>0</v>
      </c>
      <c r="O38" s="391" t="s">
        <v>1999</v>
      </c>
      <c r="P38" s="392" t="s">
        <v>1989</v>
      </c>
      <c r="Q38" s="393" t="s">
        <v>405</v>
      </c>
      <c r="R38" s="393" t="s">
        <v>405</v>
      </c>
      <c r="S38" s="394">
        <v>9999</v>
      </c>
      <c r="T38" s="395">
        <v>0</v>
      </c>
      <c r="U38" s="391" t="s">
        <v>1999</v>
      </c>
      <c r="V38" s="392" t="s">
        <v>1990</v>
      </c>
      <c r="W38" s="393" t="s">
        <v>405</v>
      </c>
      <c r="X38" s="393" t="s">
        <v>405</v>
      </c>
      <c r="Y38" s="394">
        <v>9999</v>
      </c>
      <c r="Z38" s="395">
        <v>0</v>
      </c>
      <c r="AA38" s="391" t="s">
        <v>1999</v>
      </c>
      <c r="AB38" s="392" t="s">
        <v>405</v>
      </c>
      <c r="AC38" s="393" t="s">
        <v>405</v>
      </c>
      <c r="AD38" s="393" t="s">
        <v>405</v>
      </c>
      <c r="AE38" s="394">
        <v>9999</v>
      </c>
      <c r="AF38" s="395">
        <v>0</v>
      </c>
      <c r="AG38" s="400"/>
      <c r="AH38" s="436">
        <v>17</v>
      </c>
      <c r="AI38" s="396">
        <f>IF(N($AH38)&gt;0,VLOOKUP($AH38,Body!$A$4:$F$259,5,0),"")</f>
        <v>37.7858203125</v>
      </c>
      <c r="AJ38" s="397">
        <f>IF(N($AH38)&gt;0,VLOOKUP($AH38,Body!$A$4:$F$259,6,0),"")</f>
        <v>0</v>
      </c>
      <c r="AK38" s="396">
        <f>IF(N($AH38)&gt;0,VLOOKUP($AH38,Body!$A$4:$F$259,2,0),"")</f>
        <v>0.9375</v>
      </c>
      <c r="AL38" s="398" t="str">
        <f t="shared" si="10"/>
        <v xml:space="preserve">28   - Mária Jajcajová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0</v>
      </c>
      <c r="D39" s="350">
        <f t="shared" si="5"/>
        <v>29997</v>
      </c>
      <c r="E39" s="350">
        <f t="shared" si="6"/>
        <v>9999</v>
      </c>
      <c r="F39" s="351" t="str">
        <f t="shared" ca="1" si="7"/>
        <v>91000000970002990000718332</v>
      </c>
      <c r="G39" s="389" t="b">
        <f t="shared" si="8"/>
        <v>0</v>
      </c>
      <c r="H39" s="390">
        <f t="shared" si="9"/>
        <v>29</v>
      </c>
      <c r="I39" s="391" t="s">
        <v>1999</v>
      </c>
      <c r="J39" s="392" t="s">
        <v>1985</v>
      </c>
      <c r="K39" s="393" t="s">
        <v>405</v>
      </c>
      <c r="L39" s="393" t="s">
        <v>405</v>
      </c>
      <c r="M39" s="394">
        <v>9999</v>
      </c>
      <c r="N39" s="395">
        <v>0</v>
      </c>
      <c r="O39" s="391" t="s">
        <v>1999</v>
      </c>
      <c r="P39" s="392" t="s">
        <v>1986</v>
      </c>
      <c r="Q39" s="393" t="s">
        <v>405</v>
      </c>
      <c r="R39" s="393" t="s">
        <v>405</v>
      </c>
      <c r="S39" s="394">
        <v>9999</v>
      </c>
      <c r="T39" s="395">
        <v>0</v>
      </c>
      <c r="U39" s="391" t="s">
        <v>1999</v>
      </c>
      <c r="V39" s="392" t="s">
        <v>1987</v>
      </c>
      <c r="W39" s="393" t="s">
        <v>405</v>
      </c>
      <c r="X39" s="393" t="s">
        <v>405</v>
      </c>
      <c r="Y39" s="394">
        <v>9999</v>
      </c>
      <c r="Z39" s="395">
        <v>0</v>
      </c>
      <c r="AA39" s="391" t="s">
        <v>1999</v>
      </c>
      <c r="AB39" s="392" t="s">
        <v>405</v>
      </c>
      <c r="AC39" s="393" t="s">
        <v>405</v>
      </c>
      <c r="AD39" s="393" t="s">
        <v>405</v>
      </c>
      <c r="AE39" s="394">
        <v>9999</v>
      </c>
      <c r="AF39" s="395">
        <v>0</v>
      </c>
      <c r="AG39" s="400"/>
      <c r="AH39" s="436">
        <f ca="1">IF(TYPE(VLOOKUP(H39,Centrum!$A$3:$E$130,5,0))&lt;4,VLOOKUP(H39,Centrum!$A$3:$E$130,5,0),0)</f>
        <v>1</v>
      </c>
      <c r="AI39" s="396">
        <f ca="1">IF(N($AH39)&gt;0,VLOOKUP($AH39,Body!$A$4:$F$259,5,0),"")</f>
        <v>201.52437500000002</v>
      </c>
      <c r="AJ39" s="397">
        <f ca="1">IF(N($AH39)&gt;0,VLOOKUP($AH39,Body!$A$4:$F$259,6,0),"")</f>
        <v>0</v>
      </c>
      <c r="AK39" s="396">
        <f ca="1">IF(N($AH39)&gt;0,VLOOKUP($AH39,Body!$A$4:$F$259,2,0),"")</f>
        <v>5</v>
      </c>
      <c r="AL39" s="398" t="str">
        <f t="shared" si="10"/>
        <v xml:space="preserve">29   - Lukas Weber (Stahlball e.V.)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90000000900000990000161099</v>
      </c>
      <c r="G40" s="389" t="b">
        <f t="shared" si="8"/>
        <v>1</v>
      </c>
      <c r="H40" s="390">
        <f t="shared" si="9"/>
        <v>30</v>
      </c>
      <c r="I40" s="391" t="s">
        <v>1999</v>
      </c>
      <c r="J40" s="392" t="s">
        <v>405</v>
      </c>
      <c r="K40" s="393" t="s">
        <v>405</v>
      </c>
      <c r="L40" s="393" t="s">
        <v>405</v>
      </c>
      <c r="M40" s="394">
        <v>9999</v>
      </c>
      <c r="N40" s="395">
        <v>0</v>
      </c>
      <c r="O40" s="391" t="s">
        <v>1999</v>
      </c>
      <c r="P40" s="392" t="s">
        <v>405</v>
      </c>
      <c r="Q40" s="393" t="s">
        <v>405</v>
      </c>
      <c r="R40" s="393" t="s">
        <v>405</v>
      </c>
      <c r="S40" s="394">
        <v>9999</v>
      </c>
      <c r="T40" s="395">
        <v>0</v>
      </c>
      <c r="U40" s="391" t="s">
        <v>1999</v>
      </c>
      <c r="V40" s="392" t="s">
        <v>405</v>
      </c>
      <c r="W40" s="393" t="s">
        <v>405</v>
      </c>
      <c r="X40" s="393" t="s">
        <v>405</v>
      </c>
      <c r="Y40" s="394">
        <v>9999</v>
      </c>
      <c r="Z40" s="395">
        <v>0</v>
      </c>
      <c r="AA40" s="391" t="s">
        <v>1999</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90000000900000990000611711</v>
      </c>
      <c r="G41" s="389" t="b">
        <f t="shared" si="8"/>
        <v>1</v>
      </c>
      <c r="H41" s="390">
        <f t="shared" si="9"/>
        <v>31</v>
      </c>
      <c r="I41" s="391" t="s">
        <v>1999</v>
      </c>
      <c r="J41" s="392" t="s">
        <v>405</v>
      </c>
      <c r="K41" s="393" t="s">
        <v>405</v>
      </c>
      <c r="L41" s="393" t="s">
        <v>405</v>
      </c>
      <c r="M41" s="394">
        <v>9999</v>
      </c>
      <c r="N41" s="395">
        <v>0</v>
      </c>
      <c r="O41" s="391" t="s">
        <v>1999</v>
      </c>
      <c r="P41" s="392" t="s">
        <v>405</v>
      </c>
      <c r="Q41" s="393" t="s">
        <v>405</v>
      </c>
      <c r="R41" s="393" t="s">
        <v>405</v>
      </c>
      <c r="S41" s="394">
        <v>9999</v>
      </c>
      <c r="T41" s="395">
        <v>0</v>
      </c>
      <c r="U41" s="391" t="s">
        <v>1999</v>
      </c>
      <c r="V41" s="392" t="s">
        <v>405</v>
      </c>
      <c r="W41" s="393" t="s">
        <v>405</v>
      </c>
      <c r="X41" s="393" t="s">
        <v>405</v>
      </c>
      <c r="Y41" s="394">
        <v>9999</v>
      </c>
      <c r="Z41" s="395">
        <v>0</v>
      </c>
      <c r="AA41" s="391" t="s">
        <v>1999</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90000000900000990000246446</v>
      </c>
      <c r="G42" s="389" t="b">
        <f t="shared" si="8"/>
        <v>1</v>
      </c>
      <c r="H42" s="390">
        <f t="shared" si="9"/>
        <v>32</v>
      </c>
      <c r="I42" s="391" t="s">
        <v>1999</v>
      </c>
      <c r="J42" s="392" t="s">
        <v>405</v>
      </c>
      <c r="K42" s="393" t="s">
        <v>405</v>
      </c>
      <c r="L42" s="393" t="s">
        <v>405</v>
      </c>
      <c r="M42" s="394">
        <v>9999</v>
      </c>
      <c r="N42" s="395">
        <v>0</v>
      </c>
      <c r="O42" s="391" t="s">
        <v>1999</v>
      </c>
      <c r="P42" s="392" t="s">
        <v>405</v>
      </c>
      <c r="Q42" s="393" t="s">
        <v>405</v>
      </c>
      <c r="R42" s="393" t="s">
        <v>405</v>
      </c>
      <c r="S42" s="394">
        <v>9999</v>
      </c>
      <c r="T42" s="395">
        <v>0</v>
      </c>
      <c r="U42" s="391" t="s">
        <v>1999</v>
      </c>
      <c r="V42" s="392" t="s">
        <v>405</v>
      </c>
      <c r="W42" s="393" t="s">
        <v>405</v>
      </c>
      <c r="X42" s="393" t="s">
        <v>405</v>
      </c>
      <c r="Y42" s="394">
        <v>9999</v>
      </c>
      <c r="Z42" s="395">
        <v>0</v>
      </c>
      <c r="AA42" s="391" t="s">
        <v>1999</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90000000900000990000883439</v>
      </c>
      <c r="G43" s="389" t="b">
        <f t="shared" ref="G43:G74" si="21">IF(OR($K$6&gt;A43,AR43&gt;0),TRUE,FALSE)</f>
        <v>1</v>
      </c>
      <c r="H43" s="390">
        <f t="shared" ref="H43:H74" si="22">ROW(H43)-10</f>
        <v>33</v>
      </c>
      <c r="I43" s="391" t="s">
        <v>1999</v>
      </c>
      <c r="J43" s="392" t="s">
        <v>405</v>
      </c>
      <c r="K43" s="393" t="s">
        <v>405</v>
      </c>
      <c r="L43" s="393" t="s">
        <v>405</v>
      </c>
      <c r="M43" s="394">
        <v>9999</v>
      </c>
      <c r="N43" s="395">
        <v>0</v>
      </c>
      <c r="O43" s="391" t="s">
        <v>1999</v>
      </c>
      <c r="P43" s="392" t="s">
        <v>405</v>
      </c>
      <c r="Q43" s="393" t="s">
        <v>405</v>
      </c>
      <c r="R43" s="393" t="s">
        <v>405</v>
      </c>
      <c r="S43" s="394">
        <v>9999</v>
      </c>
      <c r="T43" s="395">
        <v>0</v>
      </c>
      <c r="U43" s="391" t="s">
        <v>1999</v>
      </c>
      <c r="V43" s="392" t="s">
        <v>405</v>
      </c>
      <c r="W43" s="393" t="s">
        <v>405</v>
      </c>
      <c r="X43" s="393" t="s">
        <v>405</v>
      </c>
      <c r="Y43" s="394">
        <v>9999</v>
      </c>
      <c r="Z43" s="395">
        <v>0</v>
      </c>
      <c r="AA43" s="391" t="s">
        <v>1999</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90000000900000990000024119</v>
      </c>
      <c r="G44" s="389" t="b">
        <f t="shared" si="21"/>
        <v>1</v>
      </c>
      <c r="H44" s="390">
        <f t="shared" si="22"/>
        <v>34</v>
      </c>
      <c r="I44" s="391" t="s">
        <v>1999</v>
      </c>
      <c r="J44" s="392" t="s">
        <v>405</v>
      </c>
      <c r="K44" s="393" t="s">
        <v>405</v>
      </c>
      <c r="L44" s="393" t="s">
        <v>405</v>
      </c>
      <c r="M44" s="394">
        <v>9999</v>
      </c>
      <c r="N44" s="395">
        <v>0</v>
      </c>
      <c r="O44" s="391" t="s">
        <v>1999</v>
      </c>
      <c r="P44" s="392" t="s">
        <v>405</v>
      </c>
      <c r="Q44" s="393" t="s">
        <v>405</v>
      </c>
      <c r="R44" s="393" t="s">
        <v>405</v>
      </c>
      <c r="S44" s="394">
        <v>9999</v>
      </c>
      <c r="T44" s="395">
        <v>0</v>
      </c>
      <c r="U44" s="391" t="s">
        <v>1999</v>
      </c>
      <c r="V44" s="392" t="s">
        <v>405</v>
      </c>
      <c r="W44" s="393" t="s">
        <v>405</v>
      </c>
      <c r="X44" s="393" t="s">
        <v>405</v>
      </c>
      <c r="Y44" s="394">
        <v>9999</v>
      </c>
      <c r="Z44" s="395">
        <v>0</v>
      </c>
      <c r="AA44" s="391" t="s">
        <v>1999</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90000000900000990000173816</v>
      </c>
      <c r="G45" s="389" t="b">
        <f t="shared" si="21"/>
        <v>1</v>
      </c>
      <c r="H45" s="390">
        <f t="shared" si="22"/>
        <v>35</v>
      </c>
      <c r="I45" s="391" t="s">
        <v>1999</v>
      </c>
      <c r="J45" s="392" t="s">
        <v>405</v>
      </c>
      <c r="K45" s="393" t="s">
        <v>405</v>
      </c>
      <c r="L45" s="393" t="s">
        <v>405</v>
      </c>
      <c r="M45" s="394">
        <v>9999</v>
      </c>
      <c r="N45" s="395">
        <v>0</v>
      </c>
      <c r="O45" s="391" t="s">
        <v>1999</v>
      </c>
      <c r="P45" s="392" t="s">
        <v>405</v>
      </c>
      <c r="Q45" s="393" t="s">
        <v>405</v>
      </c>
      <c r="R45" s="393" t="s">
        <v>405</v>
      </c>
      <c r="S45" s="394">
        <v>9999</v>
      </c>
      <c r="T45" s="395">
        <v>0</v>
      </c>
      <c r="U45" s="391" t="s">
        <v>1999</v>
      </c>
      <c r="V45" s="392" t="s">
        <v>405</v>
      </c>
      <c r="W45" s="393" t="s">
        <v>405</v>
      </c>
      <c r="X45" s="393" t="s">
        <v>405</v>
      </c>
      <c r="Y45" s="394">
        <v>9999</v>
      </c>
      <c r="Z45" s="395">
        <v>0</v>
      </c>
      <c r="AA45" s="391" t="s">
        <v>1999</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90000000900000990000190719</v>
      </c>
      <c r="G46" s="389" t="b">
        <f t="shared" si="21"/>
        <v>1</v>
      </c>
      <c r="H46" s="390">
        <f t="shared" si="22"/>
        <v>36</v>
      </c>
      <c r="I46" s="391" t="s">
        <v>1999</v>
      </c>
      <c r="J46" s="392" t="s">
        <v>405</v>
      </c>
      <c r="K46" s="393" t="s">
        <v>405</v>
      </c>
      <c r="L46" s="393" t="s">
        <v>405</v>
      </c>
      <c r="M46" s="394">
        <v>9999</v>
      </c>
      <c r="N46" s="395">
        <v>0</v>
      </c>
      <c r="O46" s="391" t="s">
        <v>1999</v>
      </c>
      <c r="P46" s="392" t="s">
        <v>405</v>
      </c>
      <c r="Q46" s="393" t="s">
        <v>405</v>
      </c>
      <c r="R46" s="393" t="s">
        <v>405</v>
      </c>
      <c r="S46" s="394">
        <v>9999</v>
      </c>
      <c r="T46" s="395">
        <v>0</v>
      </c>
      <c r="U46" s="391" t="s">
        <v>1999</v>
      </c>
      <c r="V46" s="392" t="s">
        <v>405</v>
      </c>
      <c r="W46" s="393" t="s">
        <v>405</v>
      </c>
      <c r="X46" s="393" t="s">
        <v>405</v>
      </c>
      <c r="Y46" s="394">
        <v>9999</v>
      </c>
      <c r="Z46" s="395">
        <v>0</v>
      </c>
      <c r="AA46" s="391" t="s">
        <v>1999</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90000000900000990000652719</v>
      </c>
      <c r="G47" s="389" t="b">
        <f t="shared" si="21"/>
        <v>1</v>
      </c>
      <c r="H47" s="390">
        <f t="shared" si="22"/>
        <v>37</v>
      </c>
      <c r="I47" s="391" t="s">
        <v>1999</v>
      </c>
      <c r="J47" s="392" t="s">
        <v>405</v>
      </c>
      <c r="K47" s="393" t="s">
        <v>405</v>
      </c>
      <c r="L47" s="393" t="s">
        <v>405</v>
      </c>
      <c r="M47" s="394">
        <v>9999</v>
      </c>
      <c r="N47" s="395">
        <v>0</v>
      </c>
      <c r="O47" s="391" t="s">
        <v>1999</v>
      </c>
      <c r="P47" s="392" t="s">
        <v>405</v>
      </c>
      <c r="Q47" s="393" t="s">
        <v>405</v>
      </c>
      <c r="R47" s="393" t="s">
        <v>405</v>
      </c>
      <c r="S47" s="394">
        <v>9999</v>
      </c>
      <c r="T47" s="395">
        <v>0</v>
      </c>
      <c r="U47" s="391" t="s">
        <v>1999</v>
      </c>
      <c r="V47" s="392" t="s">
        <v>405</v>
      </c>
      <c r="W47" s="393" t="s">
        <v>405</v>
      </c>
      <c r="X47" s="393" t="s">
        <v>405</v>
      </c>
      <c r="Y47" s="394">
        <v>9999</v>
      </c>
      <c r="Z47" s="395">
        <v>0</v>
      </c>
      <c r="AA47" s="391" t="s">
        <v>1999</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90000000900000990000676088</v>
      </c>
      <c r="G48" s="389" t="b">
        <f t="shared" si="21"/>
        <v>1</v>
      </c>
      <c r="H48" s="390">
        <f t="shared" si="22"/>
        <v>38</v>
      </c>
      <c r="I48" s="391" t="s">
        <v>1999</v>
      </c>
      <c r="J48" s="392" t="s">
        <v>405</v>
      </c>
      <c r="K48" s="393" t="s">
        <v>405</v>
      </c>
      <c r="L48" s="393" t="s">
        <v>405</v>
      </c>
      <c r="M48" s="394">
        <v>9999</v>
      </c>
      <c r="N48" s="395">
        <v>0</v>
      </c>
      <c r="O48" s="391" t="s">
        <v>1999</v>
      </c>
      <c r="P48" s="392" t="s">
        <v>405</v>
      </c>
      <c r="Q48" s="393" t="s">
        <v>405</v>
      </c>
      <c r="R48" s="393" t="s">
        <v>405</v>
      </c>
      <c r="S48" s="394">
        <v>9999</v>
      </c>
      <c r="T48" s="395">
        <v>0</v>
      </c>
      <c r="U48" s="391" t="s">
        <v>1999</v>
      </c>
      <c r="V48" s="392" t="s">
        <v>405</v>
      </c>
      <c r="W48" s="393" t="s">
        <v>405</v>
      </c>
      <c r="X48" s="393" t="s">
        <v>405</v>
      </c>
      <c r="Y48" s="394">
        <v>9999</v>
      </c>
      <c r="Z48" s="395">
        <v>0</v>
      </c>
      <c r="AA48" s="391" t="s">
        <v>1999</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90000000900000990000076833</v>
      </c>
      <c r="G49" s="389" t="b">
        <f t="shared" si="21"/>
        <v>1</v>
      </c>
      <c r="H49" s="390">
        <f t="shared" si="22"/>
        <v>39</v>
      </c>
      <c r="I49" s="391" t="s">
        <v>1999</v>
      </c>
      <c r="J49" s="392" t="s">
        <v>405</v>
      </c>
      <c r="K49" s="393" t="s">
        <v>405</v>
      </c>
      <c r="L49" s="393" t="s">
        <v>405</v>
      </c>
      <c r="M49" s="394">
        <v>9999</v>
      </c>
      <c r="N49" s="395">
        <v>0</v>
      </c>
      <c r="O49" s="391" t="s">
        <v>1999</v>
      </c>
      <c r="P49" s="392" t="s">
        <v>405</v>
      </c>
      <c r="Q49" s="393" t="s">
        <v>405</v>
      </c>
      <c r="R49" s="393" t="s">
        <v>405</v>
      </c>
      <c r="S49" s="394">
        <v>9999</v>
      </c>
      <c r="T49" s="395">
        <v>0</v>
      </c>
      <c r="U49" s="391" t="s">
        <v>1999</v>
      </c>
      <c r="V49" s="392" t="s">
        <v>405</v>
      </c>
      <c r="W49" s="393" t="s">
        <v>405</v>
      </c>
      <c r="X49" s="393" t="s">
        <v>405</v>
      </c>
      <c r="Y49" s="394">
        <v>9999</v>
      </c>
      <c r="Z49" s="395">
        <v>0</v>
      </c>
      <c r="AA49" s="391" t="s">
        <v>1999</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90000000900000990000802835</v>
      </c>
      <c r="G50" s="389" t="b">
        <f t="shared" si="21"/>
        <v>1</v>
      </c>
      <c r="H50" s="390">
        <f t="shared" si="22"/>
        <v>40</v>
      </c>
      <c r="I50" s="391" t="s">
        <v>1999</v>
      </c>
      <c r="J50" s="392" t="s">
        <v>405</v>
      </c>
      <c r="K50" s="393" t="s">
        <v>405</v>
      </c>
      <c r="L50" s="393" t="s">
        <v>405</v>
      </c>
      <c r="M50" s="394">
        <v>9999</v>
      </c>
      <c r="N50" s="395">
        <v>0</v>
      </c>
      <c r="O50" s="391" t="s">
        <v>1999</v>
      </c>
      <c r="P50" s="392" t="s">
        <v>405</v>
      </c>
      <c r="Q50" s="393" t="s">
        <v>405</v>
      </c>
      <c r="R50" s="393" t="s">
        <v>405</v>
      </c>
      <c r="S50" s="394">
        <v>9999</v>
      </c>
      <c r="T50" s="395">
        <v>0</v>
      </c>
      <c r="U50" s="391" t="s">
        <v>1999</v>
      </c>
      <c r="V50" s="392" t="s">
        <v>405</v>
      </c>
      <c r="W50" s="393" t="s">
        <v>405</v>
      </c>
      <c r="X50" s="393" t="s">
        <v>405</v>
      </c>
      <c r="Y50" s="394">
        <v>9999</v>
      </c>
      <c r="Z50" s="395">
        <v>0</v>
      </c>
      <c r="AA50" s="391" t="s">
        <v>1999</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90000000900000990000505165</v>
      </c>
      <c r="G51" s="389" t="b">
        <f t="shared" si="21"/>
        <v>1</v>
      </c>
      <c r="H51" s="390">
        <f t="shared" si="22"/>
        <v>41</v>
      </c>
      <c r="I51" s="391" t="s">
        <v>1999</v>
      </c>
      <c r="J51" s="392" t="s">
        <v>405</v>
      </c>
      <c r="K51" s="393" t="s">
        <v>405</v>
      </c>
      <c r="L51" s="393" t="s">
        <v>405</v>
      </c>
      <c r="M51" s="394">
        <v>9999</v>
      </c>
      <c r="N51" s="395">
        <v>0</v>
      </c>
      <c r="O51" s="391" t="s">
        <v>1999</v>
      </c>
      <c r="P51" s="392" t="s">
        <v>405</v>
      </c>
      <c r="Q51" s="393" t="s">
        <v>405</v>
      </c>
      <c r="R51" s="393" t="s">
        <v>405</v>
      </c>
      <c r="S51" s="394">
        <v>9999</v>
      </c>
      <c r="T51" s="395">
        <v>0</v>
      </c>
      <c r="U51" s="391" t="s">
        <v>1999</v>
      </c>
      <c r="V51" s="392" t="s">
        <v>405</v>
      </c>
      <c r="W51" s="393" t="s">
        <v>405</v>
      </c>
      <c r="X51" s="393" t="s">
        <v>405</v>
      </c>
      <c r="Y51" s="394">
        <v>9999</v>
      </c>
      <c r="Z51" s="395">
        <v>0</v>
      </c>
      <c r="AA51" s="391" t="s">
        <v>1999</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90000000900000990000535211</v>
      </c>
      <c r="G52" s="389" t="b">
        <f t="shared" si="21"/>
        <v>1</v>
      </c>
      <c r="H52" s="390">
        <f t="shared" si="22"/>
        <v>42</v>
      </c>
      <c r="I52" s="391" t="s">
        <v>1999</v>
      </c>
      <c r="J52" s="392" t="s">
        <v>405</v>
      </c>
      <c r="K52" s="393" t="s">
        <v>405</v>
      </c>
      <c r="L52" s="393" t="s">
        <v>405</v>
      </c>
      <c r="M52" s="394">
        <v>9999</v>
      </c>
      <c r="N52" s="395">
        <v>0</v>
      </c>
      <c r="O52" s="391" t="s">
        <v>1999</v>
      </c>
      <c r="P52" s="392" t="s">
        <v>405</v>
      </c>
      <c r="Q52" s="393" t="s">
        <v>405</v>
      </c>
      <c r="R52" s="393" t="s">
        <v>405</v>
      </c>
      <c r="S52" s="394">
        <v>9999</v>
      </c>
      <c r="T52" s="395">
        <v>0</v>
      </c>
      <c r="U52" s="391" t="s">
        <v>1999</v>
      </c>
      <c r="V52" s="392" t="s">
        <v>405</v>
      </c>
      <c r="W52" s="393" t="s">
        <v>405</v>
      </c>
      <c r="X52" s="393" t="s">
        <v>405</v>
      </c>
      <c r="Y52" s="394">
        <v>9999</v>
      </c>
      <c r="Z52" s="395">
        <v>0</v>
      </c>
      <c r="AA52" s="391" t="s">
        <v>1999</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90000000900000990000174033</v>
      </c>
      <c r="G53" s="389" t="b">
        <f t="shared" si="21"/>
        <v>1</v>
      </c>
      <c r="H53" s="390">
        <f t="shared" si="22"/>
        <v>43</v>
      </c>
      <c r="I53" s="391" t="s">
        <v>1999</v>
      </c>
      <c r="J53" s="392" t="s">
        <v>405</v>
      </c>
      <c r="K53" s="393" t="s">
        <v>405</v>
      </c>
      <c r="L53" s="393" t="s">
        <v>405</v>
      </c>
      <c r="M53" s="394">
        <v>9999</v>
      </c>
      <c r="N53" s="395">
        <v>0</v>
      </c>
      <c r="O53" s="391" t="s">
        <v>1999</v>
      </c>
      <c r="P53" s="392" t="s">
        <v>405</v>
      </c>
      <c r="Q53" s="393" t="s">
        <v>405</v>
      </c>
      <c r="R53" s="393" t="s">
        <v>405</v>
      </c>
      <c r="S53" s="394">
        <v>9999</v>
      </c>
      <c r="T53" s="395">
        <v>0</v>
      </c>
      <c r="U53" s="391" t="s">
        <v>1999</v>
      </c>
      <c r="V53" s="392" t="s">
        <v>405</v>
      </c>
      <c r="W53" s="393" t="s">
        <v>405</v>
      </c>
      <c r="X53" s="393" t="s">
        <v>405</v>
      </c>
      <c r="Y53" s="394">
        <v>9999</v>
      </c>
      <c r="Z53" s="395">
        <v>0</v>
      </c>
      <c r="AA53" s="391" t="s">
        <v>1999</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90000000900000990000274640</v>
      </c>
      <c r="G54" s="389" t="b">
        <f t="shared" si="21"/>
        <v>1</v>
      </c>
      <c r="H54" s="390">
        <f t="shared" si="22"/>
        <v>44</v>
      </c>
      <c r="I54" s="391" t="s">
        <v>1999</v>
      </c>
      <c r="J54" s="392" t="s">
        <v>405</v>
      </c>
      <c r="K54" s="393" t="s">
        <v>405</v>
      </c>
      <c r="L54" s="393" t="s">
        <v>405</v>
      </c>
      <c r="M54" s="394">
        <v>9999</v>
      </c>
      <c r="N54" s="395">
        <v>0</v>
      </c>
      <c r="O54" s="391" t="s">
        <v>1999</v>
      </c>
      <c r="P54" s="392" t="s">
        <v>405</v>
      </c>
      <c r="Q54" s="393" t="s">
        <v>405</v>
      </c>
      <c r="R54" s="393" t="s">
        <v>405</v>
      </c>
      <c r="S54" s="394">
        <v>9999</v>
      </c>
      <c r="T54" s="395">
        <v>0</v>
      </c>
      <c r="U54" s="391" t="s">
        <v>1999</v>
      </c>
      <c r="V54" s="392" t="s">
        <v>405</v>
      </c>
      <c r="W54" s="393" t="s">
        <v>405</v>
      </c>
      <c r="X54" s="393" t="s">
        <v>405</v>
      </c>
      <c r="Y54" s="394">
        <v>9999</v>
      </c>
      <c r="Z54" s="395">
        <v>0</v>
      </c>
      <c r="AA54" s="391" t="s">
        <v>1999</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90000000900000990000219578</v>
      </c>
      <c r="G55" s="389" t="b">
        <f t="shared" si="21"/>
        <v>1</v>
      </c>
      <c r="H55" s="390">
        <f t="shared" si="22"/>
        <v>45</v>
      </c>
      <c r="I55" s="391" t="s">
        <v>1999</v>
      </c>
      <c r="J55" s="392" t="s">
        <v>405</v>
      </c>
      <c r="K55" s="393" t="s">
        <v>405</v>
      </c>
      <c r="L55" s="393" t="s">
        <v>405</v>
      </c>
      <c r="M55" s="394">
        <v>9999</v>
      </c>
      <c r="N55" s="395">
        <v>0</v>
      </c>
      <c r="O55" s="391" t="s">
        <v>1999</v>
      </c>
      <c r="P55" s="392" t="s">
        <v>405</v>
      </c>
      <c r="Q55" s="393" t="s">
        <v>405</v>
      </c>
      <c r="R55" s="393" t="s">
        <v>405</v>
      </c>
      <c r="S55" s="394">
        <v>9999</v>
      </c>
      <c r="T55" s="395">
        <v>0</v>
      </c>
      <c r="U55" s="391" t="s">
        <v>1999</v>
      </c>
      <c r="V55" s="392" t="s">
        <v>405</v>
      </c>
      <c r="W55" s="393" t="s">
        <v>405</v>
      </c>
      <c r="X55" s="393" t="s">
        <v>405</v>
      </c>
      <c r="Y55" s="394">
        <v>9999</v>
      </c>
      <c r="Z55" s="395">
        <v>0</v>
      </c>
      <c r="AA55" s="391" t="s">
        <v>1999</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90000000900000990000950300</v>
      </c>
      <c r="G56" s="389" t="b">
        <f t="shared" si="21"/>
        <v>1</v>
      </c>
      <c r="H56" s="390">
        <f t="shared" si="22"/>
        <v>46</v>
      </c>
      <c r="I56" s="391" t="s">
        <v>1999</v>
      </c>
      <c r="J56" s="392" t="s">
        <v>405</v>
      </c>
      <c r="K56" s="393" t="s">
        <v>405</v>
      </c>
      <c r="L56" s="393" t="s">
        <v>405</v>
      </c>
      <c r="M56" s="394">
        <v>9999</v>
      </c>
      <c r="N56" s="395">
        <v>0</v>
      </c>
      <c r="O56" s="391" t="s">
        <v>1999</v>
      </c>
      <c r="P56" s="392" t="s">
        <v>405</v>
      </c>
      <c r="Q56" s="393" t="s">
        <v>405</v>
      </c>
      <c r="R56" s="393" t="s">
        <v>405</v>
      </c>
      <c r="S56" s="394">
        <v>9999</v>
      </c>
      <c r="T56" s="395">
        <v>0</v>
      </c>
      <c r="U56" s="391" t="s">
        <v>1999</v>
      </c>
      <c r="V56" s="392" t="s">
        <v>405</v>
      </c>
      <c r="W56" s="393" t="s">
        <v>405</v>
      </c>
      <c r="X56" s="393" t="s">
        <v>405</v>
      </c>
      <c r="Y56" s="394">
        <v>9999</v>
      </c>
      <c r="Z56" s="395">
        <v>0</v>
      </c>
      <c r="AA56" s="391" t="s">
        <v>1999</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90000000900000990000132169</v>
      </c>
      <c r="G57" s="389" t="b">
        <f t="shared" si="21"/>
        <v>1</v>
      </c>
      <c r="H57" s="390">
        <f t="shared" si="22"/>
        <v>47</v>
      </c>
      <c r="I57" s="391" t="s">
        <v>1999</v>
      </c>
      <c r="J57" s="392" t="s">
        <v>405</v>
      </c>
      <c r="K57" s="393" t="s">
        <v>405</v>
      </c>
      <c r="L57" s="393" t="s">
        <v>405</v>
      </c>
      <c r="M57" s="394">
        <v>9999</v>
      </c>
      <c r="N57" s="395">
        <v>0</v>
      </c>
      <c r="O57" s="391" t="s">
        <v>1999</v>
      </c>
      <c r="P57" s="392" t="s">
        <v>405</v>
      </c>
      <c r="Q57" s="393" t="s">
        <v>405</v>
      </c>
      <c r="R57" s="393" t="s">
        <v>405</v>
      </c>
      <c r="S57" s="394">
        <v>9999</v>
      </c>
      <c r="T57" s="395">
        <v>0</v>
      </c>
      <c r="U57" s="391" t="s">
        <v>1999</v>
      </c>
      <c r="V57" s="392" t="s">
        <v>405</v>
      </c>
      <c r="W57" s="393" t="s">
        <v>405</v>
      </c>
      <c r="X57" s="393" t="s">
        <v>405</v>
      </c>
      <c r="Y57" s="394">
        <v>9999</v>
      </c>
      <c r="Z57" s="395">
        <v>0</v>
      </c>
      <c r="AA57" s="391" t="s">
        <v>1999</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90000000900000990000272835</v>
      </c>
      <c r="G58" s="389" t="b">
        <f t="shared" si="21"/>
        <v>1</v>
      </c>
      <c r="H58" s="390">
        <f t="shared" si="22"/>
        <v>48</v>
      </c>
      <c r="I58" s="391" t="s">
        <v>1999</v>
      </c>
      <c r="J58" s="392" t="s">
        <v>405</v>
      </c>
      <c r="K58" s="393" t="s">
        <v>405</v>
      </c>
      <c r="L58" s="393" t="s">
        <v>405</v>
      </c>
      <c r="M58" s="394">
        <v>9999</v>
      </c>
      <c r="N58" s="395">
        <v>0</v>
      </c>
      <c r="O58" s="391" t="s">
        <v>1999</v>
      </c>
      <c r="P58" s="392" t="s">
        <v>405</v>
      </c>
      <c r="Q58" s="393" t="s">
        <v>405</v>
      </c>
      <c r="R58" s="393" t="s">
        <v>405</v>
      </c>
      <c r="S58" s="394">
        <v>9999</v>
      </c>
      <c r="T58" s="395">
        <v>0</v>
      </c>
      <c r="U58" s="391" t="s">
        <v>1999</v>
      </c>
      <c r="V58" s="392" t="s">
        <v>405</v>
      </c>
      <c r="W58" s="393" t="s">
        <v>405</v>
      </c>
      <c r="X58" s="393" t="s">
        <v>405</v>
      </c>
      <c r="Y58" s="394">
        <v>9999</v>
      </c>
      <c r="Z58" s="395">
        <v>0</v>
      </c>
      <c r="AA58" s="391" t="s">
        <v>1999</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90000000900000990000014271</v>
      </c>
      <c r="G59" s="389" t="b">
        <f t="shared" si="21"/>
        <v>1</v>
      </c>
      <c r="H59" s="390">
        <f t="shared" si="22"/>
        <v>49</v>
      </c>
      <c r="I59" s="391" t="s">
        <v>1999</v>
      </c>
      <c r="J59" s="392" t="s">
        <v>405</v>
      </c>
      <c r="K59" s="393" t="s">
        <v>405</v>
      </c>
      <c r="L59" s="393" t="s">
        <v>405</v>
      </c>
      <c r="M59" s="394">
        <v>9999</v>
      </c>
      <c r="N59" s="395">
        <v>0</v>
      </c>
      <c r="O59" s="391" t="s">
        <v>1999</v>
      </c>
      <c r="P59" s="392" t="s">
        <v>405</v>
      </c>
      <c r="Q59" s="393" t="s">
        <v>405</v>
      </c>
      <c r="R59" s="393" t="s">
        <v>405</v>
      </c>
      <c r="S59" s="394">
        <v>9999</v>
      </c>
      <c r="T59" s="395">
        <v>0</v>
      </c>
      <c r="U59" s="391" t="s">
        <v>1999</v>
      </c>
      <c r="V59" s="392" t="s">
        <v>405</v>
      </c>
      <c r="W59" s="393" t="s">
        <v>405</v>
      </c>
      <c r="X59" s="393" t="s">
        <v>405</v>
      </c>
      <c r="Y59" s="394">
        <v>9999</v>
      </c>
      <c r="Z59" s="395">
        <v>0</v>
      </c>
      <c r="AA59" s="391" t="s">
        <v>1999</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90000000900000990000407503</v>
      </c>
      <c r="G60" s="389" t="b">
        <f t="shared" si="21"/>
        <v>1</v>
      </c>
      <c r="H60" s="390">
        <f t="shared" si="22"/>
        <v>50</v>
      </c>
      <c r="I60" s="391" t="s">
        <v>1999</v>
      </c>
      <c r="J60" s="392" t="s">
        <v>405</v>
      </c>
      <c r="K60" s="393" t="s">
        <v>405</v>
      </c>
      <c r="L60" s="393" t="s">
        <v>405</v>
      </c>
      <c r="M60" s="394">
        <v>9999</v>
      </c>
      <c r="N60" s="395">
        <v>0</v>
      </c>
      <c r="O60" s="391" t="s">
        <v>1999</v>
      </c>
      <c r="P60" s="392" t="s">
        <v>405</v>
      </c>
      <c r="Q60" s="393" t="s">
        <v>405</v>
      </c>
      <c r="R60" s="393" t="s">
        <v>405</v>
      </c>
      <c r="S60" s="394">
        <v>9999</v>
      </c>
      <c r="T60" s="395">
        <v>0</v>
      </c>
      <c r="U60" s="391" t="s">
        <v>1999</v>
      </c>
      <c r="V60" s="392" t="s">
        <v>405</v>
      </c>
      <c r="W60" s="393" t="s">
        <v>405</v>
      </c>
      <c r="X60" s="393" t="s">
        <v>405</v>
      </c>
      <c r="Y60" s="394">
        <v>9999</v>
      </c>
      <c r="Z60" s="395">
        <v>0</v>
      </c>
      <c r="AA60" s="391" t="s">
        <v>1999</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90000000900000990000553792</v>
      </c>
      <c r="G61" s="389" t="b">
        <f t="shared" si="21"/>
        <v>1</v>
      </c>
      <c r="H61" s="390">
        <f t="shared" si="22"/>
        <v>51</v>
      </c>
      <c r="I61" s="391" t="s">
        <v>1999</v>
      </c>
      <c r="J61" s="392" t="s">
        <v>405</v>
      </c>
      <c r="K61" s="393" t="s">
        <v>405</v>
      </c>
      <c r="L61" s="393" t="s">
        <v>405</v>
      </c>
      <c r="M61" s="394">
        <v>9999</v>
      </c>
      <c r="N61" s="395">
        <v>0</v>
      </c>
      <c r="O61" s="391" t="s">
        <v>1999</v>
      </c>
      <c r="P61" s="392" t="s">
        <v>405</v>
      </c>
      <c r="Q61" s="393" t="s">
        <v>405</v>
      </c>
      <c r="R61" s="393" t="s">
        <v>405</v>
      </c>
      <c r="S61" s="394">
        <v>9999</v>
      </c>
      <c r="T61" s="395">
        <v>0</v>
      </c>
      <c r="U61" s="391" t="s">
        <v>1999</v>
      </c>
      <c r="V61" s="392" t="s">
        <v>405</v>
      </c>
      <c r="W61" s="393" t="s">
        <v>405</v>
      </c>
      <c r="X61" s="393" t="s">
        <v>405</v>
      </c>
      <c r="Y61" s="394">
        <v>9999</v>
      </c>
      <c r="Z61" s="395">
        <v>0</v>
      </c>
      <c r="AA61" s="391" t="s">
        <v>1999</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90000000900000990000769515</v>
      </c>
      <c r="G62" s="389" t="b">
        <f t="shared" si="21"/>
        <v>1</v>
      </c>
      <c r="H62" s="390">
        <f t="shared" si="22"/>
        <v>52</v>
      </c>
      <c r="I62" s="391" t="s">
        <v>1999</v>
      </c>
      <c r="J62" s="392" t="s">
        <v>405</v>
      </c>
      <c r="K62" s="393" t="s">
        <v>405</v>
      </c>
      <c r="L62" s="393" t="s">
        <v>405</v>
      </c>
      <c r="M62" s="394">
        <v>9999</v>
      </c>
      <c r="N62" s="395">
        <v>0</v>
      </c>
      <c r="O62" s="391" t="s">
        <v>1999</v>
      </c>
      <c r="P62" s="392" t="s">
        <v>405</v>
      </c>
      <c r="Q62" s="393" t="s">
        <v>405</v>
      </c>
      <c r="R62" s="393" t="s">
        <v>405</v>
      </c>
      <c r="S62" s="394">
        <v>9999</v>
      </c>
      <c r="T62" s="395">
        <v>0</v>
      </c>
      <c r="U62" s="391" t="s">
        <v>1999</v>
      </c>
      <c r="V62" s="392" t="s">
        <v>405</v>
      </c>
      <c r="W62" s="393" t="s">
        <v>405</v>
      </c>
      <c r="X62" s="393" t="s">
        <v>405</v>
      </c>
      <c r="Y62" s="394">
        <v>9999</v>
      </c>
      <c r="Z62" s="395">
        <v>0</v>
      </c>
      <c r="AA62" s="391" t="s">
        <v>1999</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90000000900000990000496578</v>
      </c>
      <c r="G63" s="389" t="b">
        <f t="shared" si="21"/>
        <v>1</v>
      </c>
      <c r="H63" s="390">
        <f t="shared" si="22"/>
        <v>53</v>
      </c>
      <c r="I63" s="391" t="s">
        <v>1999</v>
      </c>
      <c r="J63" s="392" t="s">
        <v>405</v>
      </c>
      <c r="K63" s="393" t="s">
        <v>405</v>
      </c>
      <c r="L63" s="393" t="s">
        <v>405</v>
      </c>
      <c r="M63" s="394">
        <v>9999</v>
      </c>
      <c r="N63" s="395">
        <v>0</v>
      </c>
      <c r="O63" s="391" t="s">
        <v>1999</v>
      </c>
      <c r="P63" s="392" t="s">
        <v>405</v>
      </c>
      <c r="Q63" s="393" t="s">
        <v>405</v>
      </c>
      <c r="R63" s="393" t="s">
        <v>405</v>
      </c>
      <c r="S63" s="394">
        <v>9999</v>
      </c>
      <c r="T63" s="395">
        <v>0</v>
      </c>
      <c r="U63" s="391" t="s">
        <v>1999</v>
      </c>
      <c r="V63" s="392" t="s">
        <v>405</v>
      </c>
      <c r="W63" s="393" t="s">
        <v>405</v>
      </c>
      <c r="X63" s="393" t="s">
        <v>405</v>
      </c>
      <c r="Y63" s="394">
        <v>9999</v>
      </c>
      <c r="Z63" s="395">
        <v>0</v>
      </c>
      <c r="AA63" s="391" t="s">
        <v>1999</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90000000900000990000932109</v>
      </c>
      <c r="G64" s="389" t="b">
        <f t="shared" si="21"/>
        <v>1</v>
      </c>
      <c r="H64" s="390">
        <f t="shared" si="22"/>
        <v>54</v>
      </c>
      <c r="I64" s="391" t="s">
        <v>1999</v>
      </c>
      <c r="J64" s="392" t="s">
        <v>405</v>
      </c>
      <c r="K64" s="393" t="s">
        <v>405</v>
      </c>
      <c r="L64" s="393" t="s">
        <v>405</v>
      </c>
      <c r="M64" s="394">
        <v>9999</v>
      </c>
      <c r="N64" s="395">
        <v>0</v>
      </c>
      <c r="O64" s="391" t="s">
        <v>1999</v>
      </c>
      <c r="P64" s="392" t="s">
        <v>405</v>
      </c>
      <c r="Q64" s="393" t="s">
        <v>405</v>
      </c>
      <c r="R64" s="393" t="s">
        <v>405</v>
      </c>
      <c r="S64" s="394">
        <v>9999</v>
      </c>
      <c r="T64" s="395">
        <v>0</v>
      </c>
      <c r="U64" s="391" t="s">
        <v>1999</v>
      </c>
      <c r="V64" s="392" t="s">
        <v>405</v>
      </c>
      <c r="W64" s="393" t="s">
        <v>405</v>
      </c>
      <c r="X64" s="393" t="s">
        <v>405</v>
      </c>
      <c r="Y64" s="394">
        <v>9999</v>
      </c>
      <c r="Z64" s="395">
        <v>0</v>
      </c>
      <c r="AA64" s="391" t="s">
        <v>1999</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90000000900000990000895565</v>
      </c>
      <c r="G65" s="389" t="b">
        <f t="shared" si="21"/>
        <v>1</v>
      </c>
      <c r="H65" s="390">
        <f t="shared" si="22"/>
        <v>55</v>
      </c>
      <c r="I65" s="391" t="s">
        <v>1999</v>
      </c>
      <c r="J65" s="392" t="s">
        <v>405</v>
      </c>
      <c r="K65" s="393" t="s">
        <v>405</v>
      </c>
      <c r="L65" s="393" t="s">
        <v>405</v>
      </c>
      <c r="M65" s="394">
        <v>9999</v>
      </c>
      <c r="N65" s="395">
        <v>0</v>
      </c>
      <c r="O65" s="391" t="s">
        <v>1999</v>
      </c>
      <c r="P65" s="392" t="s">
        <v>405</v>
      </c>
      <c r="Q65" s="393" t="s">
        <v>405</v>
      </c>
      <c r="R65" s="393" t="s">
        <v>405</v>
      </c>
      <c r="S65" s="394">
        <v>9999</v>
      </c>
      <c r="T65" s="395">
        <v>0</v>
      </c>
      <c r="U65" s="391" t="s">
        <v>1999</v>
      </c>
      <c r="V65" s="392" t="s">
        <v>405</v>
      </c>
      <c r="W65" s="393" t="s">
        <v>405</v>
      </c>
      <c r="X65" s="393" t="s">
        <v>405</v>
      </c>
      <c r="Y65" s="394">
        <v>9999</v>
      </c>
      <c r="Z65" s="395">
        <v>0</v>
      </c>
      <c r="AA65" s="391" t="s">
        <v>1999</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90000000900000990000009063</v>
      </c>
      <c r="G66" s="389" t="b">
        <f t="shared" si="21"/>
        <v>1</v>
      </c>
      <c r="H66" s="390">
        <f t="shared" si="22"/>
        <v>56</v>
      </c>
      <c r="I66" s="391" t="s">
        <v>1999</v>
      </c>
      <c r="J66" s="392" t="s">
        <v>405</v>
      </c>
      <c r="K66" s="393" t="s">
        <v>405</v>
      </c>
      <c r="L66" s="393" t="s">
        <v>405</v>
      </c>
      <c r="M66" s="394">
        <v>9999</v>
      </c>
      <c r="N66" s="395">
        <v>0</v>
      </c>
      <c r="O66" s="391" t="s">
        <v>1999</v>
      </c>
      <c r="P66" s="392" t="s">
        <v>405</v>
      </c>
      <c r="Q66" s="393" t="s">
        <v>405</v>
      </c>
      <c r="R66" s="393" t="s">
        <v>405</v>
      </c>
      <c r="S66" s="394">
        <v>9999</v>
      </c>
      <c r="T66" s="395">
        <v>0</v>
      </c>
      <c r="U66" s="391" t="s">
        <v>1999</v>
      </c>
      <c r="V66" s="392" t="s">
        <v>405</v>
      </c>
      <c r="W66" s="393" t="s">
        <v>405</v>
      </c>
      <c r="X66" s="393" t="s">
        <v>405</v>
      </c>
      <c r="Y66" s="394">
        <v>9999</v>
      </c>
      <c r="Z66" s="395">
        <v>0</v>
      </c>
      <c r="AA66" s="391" t="s">
        <v>1999</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90000000900000990000448902</v>
      </c>
      <c r="G67" s="389" t="b">
        <f t="shared" si="21"/>
        <v>1</v>
      </c>
      <c r="H67" s="390">
        <f t="shared" si="22"/>
        <v>57</v>
      </c>
      <c r="I67" s="391" t="s">
        <v>1999</v>
      </c>
      <c r="J67" s="392" t="s">
        <v>405</v>
      </c>
      <c r="K67" s="393" t="s">
        <v>405</v>
      </c>
      <c r="L67" s="393" t="s">
        <v>405</v>
      </c>
      <c r="M67" s="394">
        <v>9999</v>
      </c>
      <c r="N67" s="395">
        <v>0</v>
      </c>
      <c r="O67" s="391" t="s">
        <v>1999</v>
      </c>
      <c r="P67" s="392" t="s">
        <v>405</v>
      </c>
      <c r="Q67" s="393" t="s">
        <v>405</v>
      </c>
      <c r="R67" s="393" t="s">
        <v>405</v>
      </c>
      <c r="S67" s="394">
        <v>9999</v>
      </c>
      <c r="T67" s="395">
        <v>0</v>
      </c>
      <c r="U67" s="391" t="s">
        <v>1999</v>
      </c>
      <c r="V67" s="392" t="s">
        <v>405</v>
      </c>
      <c r="W67" s="393" t="s">
        <v>405</v>
      </c>
      <c r="X67" s="393" t="s">
        <v>405</v>
      </c>
      <c r="Y67" s="394">
        <v>9999</v>
      </c>
      <c r="Z67" s="395">
        <v>0</v>
      </c>
      <c r="AA67" s="391" t="s">
        <v>1999</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90000000900000990000350518</v>
      </c>
      <c r="G68" s="389" t="b">
        <f t="shared" si="21"/>
        <v>1</v>
      </c>
      <c r="H68" s="390">
        <f t="shared" si="22"/>
        <v>58</v>
      </c>
      <c r="I68" s="391" t="s">
        <v>1999</v>
      </c>
      <c r="J68" s="392" t="s">
        <v>405</v>
      </c>
      <c r="K68" s="393" t="s">
        <v>405</v>
      </c>
      <c r="L68" s="393" t="s">
        <v>405</v>
      </c>
      <c r="M68" s="394">
        <v>9999</v>
      </c>
      <c r="N68" s="395">
        <v>0</v>
      </c>
      <c r="O68" s="391" t="s">
        <v>1999</v>
      </c>
      <c r="P68" s="392" t="s">
        <v>405</v>
      </c>
      <c r="Q68" s="393" t="s">
        <v>405</v>
      </c>
      <c r="R68" s="393" t="s">
        <v>405</v>
      </c>
      <c r="S68" s="394">
        <v>9999</v>
      </c>
      <c r="T68" s="395">
        <v>0</v>
      </c>
      <c r="U68" s="391" t="s">
        <v>1999</v>
      </c>
      <c r="V68" s="392" t="s">
        <v>405</v>
      </c>
      <c r="W68" s="393" t="s">
        <v>405</v>
      </c>
      <c r="X68" s="393" t="s">
        <v>405</v>
      </c>
      <c r="Y68" s="394">
        <v>9999</v>
      </c>
      <c r="Z68" s="395">
        <v>0</v>
      </c>
      <c r="AA68" s="391" t="s">
        <v>1999</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94">
        <f t="shared" si="18"/>
        <v>99999</v>
      </c>
      <c r="E69" s="350">
        <f t="shared" si="19"/>
        <v>9999</v>
      </c>
      <c r="F69" s="351" t="str">
        <f t="shared" ca="1" si="20"/>
        <v>90000000900000990000651076</v>
      </c>
      <c r="G69" s="389" t="b">
        <f t="shared" si="21"/>
        <v>1</v>
      </c>
      <c r="H69" s="390">
        <f t="shared" si="22"/>
        <v>59</v>
      </c>
      <c r="I69" s="391" t="s">
        <v>1999</v>
      </c>
      <c r="J69" s="392" t="s">
        <v>405</v>
      </c>
      <c r="K69" s="393" t="s">
        <v>405</v>
      </c>
      <c r="L69" s="393" t="s">
        <v>405</v>
      </c>
      <c r="M69" s="394">
        <v>9999</v>
      </c>
      <c r="N69" s="395">
        <v>0</v>
      </c>
      <c r="O69" s="391" t="s">
        <v>1999</v>
      </c>
      <c r="P69" s="392" t="s">
        <v>405</v>
      </c>
      <c r="Q69" s="393" t="s">
        <v>405</v>
      </c>
      <c r="R69" s="393" t="s">
        <v>405</v>
      </c>
      <c r="S69" s="394">
        <v>9999</v>
      </c>
      <c r="T69" s="395">
        <v>0</v>
      </c>
      <c r="U69" s="391" t="s">
        <v>1999</v>
      </c>
      <c r="V69" s="392" t="s">
        <v>405</v>
      </c>
      <c r="W69" s="393" t="s">
        <v>405</v>
      </c>
      <c r="X69" s="393" t="s">
        <v>405</v>
      </c>
      <c r="Y69" s="394">
        <v>9999</v>
      </c>
      <c r="Z69" s="395">
        <v>0</v>
      </c>
      <c r="AA69" s="391" t="s">
        <v>1999</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90000000900000990000794388</v>
      </c>
      <c r="G70" s="389" t="b">
        <f t="shared" si="21"/>
        <v>1</v>
      </c>
      <c r="H70" s="390">
        <f t="shared" si="22"/>
        <v>60</v>
      </c>
      <c r="I70" s="391" t="s">
        <v>1999</v>
      </c>
      <c r="J70" s="392" t="s">
        <v>405</v>
      </c>
      <c r="K70" s="393" t="s">
        <v>405</v>
      </c>
      <c r="L70" s="393" t="s">
        <v>405</v>
      </c>
      <c r="M70" s="394">
        <v>9999</v>
      </c>
      <c r="N70" s="395">
        <v>0</v>
      </c>
      <c r="O70" s="391" t="s">
        <v>1999</v>
      </c>
      <c r="P70" s="392" t="s">
        <v>405</v>
      </c>
      <c r="Q70" s="393" t="s">
        <v>405</v>
      </c>
      <c r="R70" s="393" t="s">
        <v>405</v>
      </c>
      <c r="S70" s="394">
        <v>9999</v>
      </c>
      <c r="T70" s="395">
        <v>0</v>
      </c>
      <c r="U70" s="391" t="s">
        <v>1999</v>
      </c>
      <c r="V70" s="392" t="s">
        <v>405</v>
      </c>
      <c r="W70" s="393" t="s">
        <v>405</v>
      </c>
      <c r="X70" s="393" t="s">
        <v>405</v>
      </c>
      <c r="Y70" s="394">
        <v>9999</v>
      </c>
      <c r="Z70" s="395">
        <v>0</v>
      </c>
      <c r="AA70" s="391" t="s">
        <v>1999</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90000000900000990000297362</v>
      </c>
      <c r="G71" s="389" t="b">
        <f t="shared" si="21"/>
        <v>1</v>
      </c>
      <c r="H71" s="390">
        <f t="shared" si="22"/>
        <v>61</v>
      </c>
      <c r="I71" s="391" t="s">
        <v>1999</v>
      </c>
      <c r="J71" s="392" t="s">
        <v>405</v>
      </c>
      <c r="K71" s="393" t="s">
        <v>405</v>
      </c>
      <c r="L71" s="393" t="s">
        <v>405</v>
      </c>
      <c r="M71" s="394">
        <v>9999</v>
      </c>
      <c r="N71" s="395">
        <v>0</v>
      </c>
      <c r="O71" s="391" t="s">
        <v>1999</v>
      </c>
      <c r="P71" s="392" t="s">
        <v>405</v>
      </c>
      <c r="Q71" s="393" t="s">
        <v>405</v>
      </c>
      <c r="R71" s="393" t="s">
        <v>405</v>
      </c>
      <c r="S71" s="394">
        <v>9999</v>
      </c>
      <c r="T71" s="395">
        <v>0</v>
      </c>
      <c r="U71" s="391" t="s">
        <v>1999</v>
      </c>
      <c r="V71" s="392" t="s">
        <v>405</v>
      </c>
      <c r="W71" s="393" t="s">
        <v>405</v>
      </c>
      <c r="X71" s="393" t="s">
        <v>405</v>
      </c>
      <c r="Y71" s="394">
        <v>9999</v>
      </c>
      <c r="Z71" s="395">
        <v>0</v>
      </c>
      <c r="AA71" s="391" t="s">
        <v>1999</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90000000900000990000361015</v>
      </c>
      <c r="G72" s="389" t="b">
        <f t="shared" si="21"/>
        <v>1</v>
      </c>
      <c r="H72" s="390">
        <f t="shared" si="22"/>
        <v>62</v>
      </c>
      <c r="I72" s="391" t="s">
        <v>1999</v>
      </c>
      <c r="J72" s="392" t="s">
        <v>405</v>
      </c>
      <c r="K72" s="393" t="s">
        <v>405</v>
      </c>
      <c r="L72" s="393" t="s">
        <v>405</v>
      </c>
      <c r="M72" s="394">
        <v>9999</v>
      </c>
      <c r="N72" s="395">
        <v>0</v>
      </c>
      <c r="O72" s="391" t="s">
        <v>1999</v>
      </c>
      <c r="P72" s="392" t="s">
        <v>405</v>
      </c>
      <c r="Q72" s="393" t="s">
        <v>405</v>
      </c>
      <c r="R72" s="393" t="s">
        <v>405</v>
      </c>
      <c r="S72" s="394">
        <v>9999</v>
      </c>
      <c r="T72" s="395">
        <v>0</v>
      </c>
      <c r="U72" s="391" t="s">
        <v>1999</v>
      </c>
      <c r="V72" s="392" t="s">
        <v>405</v>
      </c>
      <c r="W72" s="393" t="s">
        <v>405</v>
      </c>
      <c r="X72" s="393" t="s">
        <v>405</v>
      </c>
      <c r="Y72" s="394">
        <v>9999</v>
      </c>
      <c r="Z72" s="395">
        <v>0</v>
      </c>
      <c r="AA72" s="391" t="s">
        <v>1999</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90000000900000990000475563</v>
      </c>
      <c r="G73" s="389" t="b">
        <f t="shared" si="21"/>
        <v>1</v>
      </c>
      <c r="H73" s="390">
        <f t="shared" si="22"/>
        <v>63</v>
      </c>
      <c r="I73" s="391" t="s">
        <v>1999</v>
      </c>
      <c r="J73" s="392" t="s">
        <v>405</v>
      </c>
      <c r="K73" s="393" t="s">
        <v>405</v>
      </c>
      <c r="L73" s="393" t="s">
        <v>405</v>
      </c>
      <c r="M73" s="394">
        <v>9999</v>
      </c>
      <c r="N73" s="395">
        <v>0</v>
      </c>
      <c r="O73" s="391" t="s">
        <v>1999</v>
      </c>
      <c r="P73" s="392" t="s">
        <v>405</v>
      </c>
      <c r="Q73" s="393" t="s">
        <v>405</v>
      </c>
      <c r="R73" s="393" t="s">
        <v>405</v>
      </c>
      <c r="S73" s="394">
        <v>9999</v>
      </c>
      <c r="T73" s="395">
        <v>0</v>
      </c>
      <c r="U73" s="391" t="s">
        <v>1999</v>
      </c>
      <c r="V73" s="392" t="s">
        <v>405</v>
      </c>
      <c r="W73" s="393" t="s">
        <v>405</v>
      </c>
      <c r="X73" s="393" t="s">
        <v>405</v>
      </c>
      <c r="Y73" s="394">
        <v>9999</v>
      </c>
      <c r="Z73" s="395">
        <v>0</v>
      </c>
      <c r="AA73" s="391" t="s">
        <v>1999</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90000000900000990000684420</v>
      </c>
      <c r="G74" s="389" t="b">
        <f t="shared" si="21"/>
        <v>1</v>
      </c>
      <c r="H74" s="390">
        <f t="shared" si="22"/>
        <v>64</v>
      </c>
      <c r="I74" s="391" t="s">
        <v>1999</v>
      </c>
      <c r="J74" s="392" t="s">
        <v>405</v>
      </c>
      <c r="K74" s="393" t="s">
        <v>405</v>
      </c>
      <c r="L74" s="393" t="s">
        <v>405</v>
      </c>
      <c r="M74" s="394">
        <v>9999</v>
      </c>
      <c r="N74" s="395">
        <v>0</v>
      </c>
      <c r="O74" s="391" t="s">
        <v>1999</v>
      </c>
      <c r="P74" s="392" t="s">
        <v>405</v>
      </c>
      <c r="Q74" s="393" t="s">
        <v>405</v>
      </c>
      <c r="R74" s="393" t="s">
        <v>405</v>
      </c>
      <c r="S74" s="394">
        <v>9999</v>
      </c>
      <c r="T74" s="395">
        <v>0</v>
      </c>
      <c r="U74" s="391" t="s">
        <v>1999</v>
      </c>
      <c r="V74" s="392" t="s">
        <v>405</v>
      </c>
      <c r="W74" s="393" t="s">
        <v>405</v>
      </c>
      <c r="X74" s="393" t="s">
        <v>405</v>
      </c>
      <c r="Y74" s="394">
        <v>9999</v>
      </c>
      <c r="Z74" s="395">
        <v>0</v>
      </c>
      <c r="AA74" s="391" t="s">
        <v>1999</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90000000900000990000239351</v>
      </c>
      <c r="G75" s="389" t="b">
        <f t="shared" ref="G75:G106" si="33">IF(OR($K$6&gt;A75,AR75&gt;0),TRUE,FALSE)</f>
        <v>1</v>
      </c>
      <c r="H75" s="390">
        <f t="shared" ref="H75:H106" si="34">ROW(H75)-10</f>
        <v>65</v>
      </c>
      <c r="I75" s="391" t="s">
        <v>1999</v>
      </c>
      <c r="J75" s="392" t="s">
        <v>405</v>
      </c>
      <c r="K75" s="393" t="s">
        <v>405</v>
      </c>
      <c r="L75" s="393" t="s">
        <v>405</v>
      </c>
      <c r="M75" s="394">
        <v>9999</v>
      </c>
      <c r="N75" s="395">
        <v>0</v>
      </c>
      <c r="O75" s="391" t="s">
        <v>1999</v>
      </c>
      <c r="P75" s="392" t="s">
        <v>405</v>
      </c>
      <c r="Q75" s="393" t="s">
        <v>405</v>
      </c>
      <c r="R75" s="393" t="s">
        <v>405</v>
      </c>
      <c r="S75" s="394">
        <v>9999</v>
      </c>
      <c r="T75" s="395">
        <v>0</v>
      </c>
      <c r="U75" s="391" t="s">
        <v>1999</v>
      </c>
      <c r="V75" s="392" t="s">
        <v>405</v>
      </c>
      <c r="W75" s="393" t="s">
        <v>405</v>
      </c>
      <c r="X75" s="393" t="s">
        <v>405</v>
      </c>
      <c r="Y75" s="394">
        <v>9999</v>
      </c>
      <c r="Z75" s="395">
        <v>0</v>
      </c>
      <c r="AA75" s="391" t="s">
        <v>1999</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90000000900000990000988895</v>
      </c>
      <c r="G76" s="389" t="b">
        <f t="shared" si="33"/>
        <v>1</v>
      </c>
      <c r="H76" s="390">
        <f t="shared" si="34"/>
        <v>66</v>
      </c>
      <c r="I76" s="391" t="s">
        <v>1999</v>
      </c>
      <c r="J76" s="392" t="s">
        <v>405</v>
      </c>
      <c r="K76" s="393" t="s">
        <v>405</v>
      </c>
      <c r="L76" s="393" t="s">
        <v>405</v>
      </c>
      <c r="M76" s="394">
        <v>9999</v>
      </c>
      <c r="N76" s="395">
        <v>0</v>
      </c>
      <c r="O76" s="391" t="s">
        <v>1999</v>
      </c>
      <c r="P76" s="392" t="s">
        <v>405</v>
      </c>
      <c r="Q76" s="393" t="s">
        <v>405</v>
      </c>
      <c r="R76" s="393" t="s">
        <v>405</v>
      </c>
      <c r="S76" s="394">
        <v>9999</v>
      </c>
      <c r="T76" s="395">
        <v>0</v>
      </c>
      <c r="U76" s="391" t="s">
        <v>1999</v>
      </c>
      <c r="V76" s="392" t="s">
        <v>405</v>
      </c>
      <c r="W76" s="393" t="s">
        <v>405</v>
      </c>
      <c r="X76" s="393" t="s">
        <v>405</v>
      </c>
      <c r="Y76" s="394">
        <v>9999</v>
      </c>
      <c r="Z76" s="395">
        <v>0</v>
      </c>
      <c r="AA76" s="391" t="s">
        <v>1999</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90000000900000990000562172</v>
      </c>
      <c r="G77" s="389" t="b">
        <f t="shared" si="33"/>
        <v>1</v>
      </c>
      <c r="H77" s="390">
        <f t="shared" si="34"/>
        <v>67</v>
      </c>
      <c r="I77" s="391" t="s">
        <v>1999</v>
      </c>
      <c r="J77" s="392" t="s">
        <v>405</v>
      </c>
      <c r="K77" s="393" t="s">
        <v>405</v>
      </c>
      <c r="L77" s="393" t="s">
        <v>405</v>
      </c>
      <c r="M77" s="394">
        <v>9999</v>
      </c>
      <c r="N77" s="395">
        <v>0</v>
      </c>
      <c r="O77" s="391" t="s">
        <v>1999</v>
      </c>
      <c r="P77" s="392" t="s">
        <v>405</v>
      </c>
      <c r="Q77" s="393" t="s">
        <v>405</v>
      </c>
      <c r="R77" s="393" t="s">
        <v>405</v>
      </c>
      <c r="S77" s="394">
        <v>9999</v>
      </c>
      <c r="T77" s="395">
        <v>0</v>
      </c>
      <c r="U77" s="391" t="s">
        <v>1999</v>
      </c>
      <c r="V77" s="392" t="s">
        <v>405</v>
      </c>
      <c r="W77" s="393" t="s">
        <v>405</v>
      </c>
      <c r="X77" s="393" t="s">
        <v>405</v>
      </c>
      <c r="Y77" s="394">
        <v>9999</v>
      </c>
      <c r="Z77" s="395">
        <v>0</v>
      </c>
      <c r="AA77" s="391" t="s">
        <v>1999</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90000000900000990000003883</v>
      </c>
      <c r="G78" s="389" t="b">
        <f t="shared" si="33"/>
        <v>1</v>
      </c>
      <c r="H78" s="390">
        <f t="shared" si="34"/>
        <v>68</v>
      </c>
      <c r="I78" s="391" t="s">
        <v>1999</v>
      </c>
      <c r="J78" s="392" t="s">
        <v>405</v>
      </c>
      <c r="K78" s="393" t="s">
        <v>405</v>
      </c>
      <c r="L78" s="393" t="s">
        <v>405</v>
      </c>
      <c r="M78" s="394">
        <v>9999</v>
      </c>
      <c r="N78" s="395">
        <v>0</v>
      </c>
      <c r="O78" s="391" t="s">
        <v>1999</v>
      </c>
      <c r="P78" s="392" t="s">
        <v>405</v>
      </c>
      <c r="Q78" s="393" t="s">
        <v>405</v>
      </c>
      <c r="R78" s="393" t="s">
        <v>405</v>
      </c>
      <c r="S78" s="394">
        <v>9999</v>
      </c>
      <c r="T78" s="395">
        <v>0</v>
      </c>
      <c r="U78" s="391" t="s">
        <v>1999</v>
      </c>
      <c r="V78" s="392" t="s">
        <v>405</v>
      </c>
      <c r="W78" s="393" t="s">
        <v>405</v>
      </c>
      <c r="X78" s="393" t="s">
        <v>405</v>
      </c>
      <c r="Y78" s="394">
        <v>9999</v>
      </c>
      <c r="Z78" s="395">
        <v>0</v>
      </c>
      <c r="AA78" s="391" t="s">
        <v>1999</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90000000900000990000499117</v>
      </c>
      <c r="G79" s="389" t="b">
        <f t="shared" si="33"/>
        <v>1</v>
      </c>
      <c r="H79" s="390">
        <f t="shared" si="34"/>
        <v>69</v>
      </c>
      <c r="I79" s="391" t="s">
        <v>1999</v>
      </c>
      <c r="J79" s="392" t="s">
        <v>405</v>
      </c>
      <c r="K79" s="393" t="s">
        <v>405</v>
      </c>
      <c r="L79" s="393" t="s">
        <v>405</v>
      </c>
      <c r="M79" s="394">
        <v>9999</v>
      </c>
      <c r="N79" s="395">
        <v>0</v>
      </c>
      <c r="O79" s="391" t="s">
        <v>1999</v>
      </c>
      <c r="P79" s="392" t="s">
        <v>405</v>
      </c>
      <c r="Q79" s="393" t="s">
        <v>405</v>
      </c>
      <c r="R79" s="393" t="s">
        <v>405</v>
      </c>
      <c r="S79" s="394">
        <v>9999</v>
      </c>
      <c r="T79" s="395">
        <v>0</v>
      </c>
      <c r="U79" s="391" t="s">
        <v>1999</v>
      </c>
      <c r="V79" s="392" t="s">
        <v>405</v>
      </c>
      <c r="W79" s="393" t="s">
        <v>405</v>
      </c>
      <c r="X79" s="393" t="s">
        <v>405</v>
      </c>
      <c r="Y79" s="394">
        <v>9999</v>
      </c>
      <c r="Z79" s="395">
        <v>0</v>
      </c>
      <c r="AA79" s="391" t="s">
        <v>1999</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90000000900000990000561779</v>
      </c>
      <c r="G80" s="389" t="b">
        <f t="shared" si="33"/>
        <v>1</v>
      </c>
      <c r="H80" s="390">
        <f t="shared" si="34"/>
        <v>70</v>
      </c>
      <c r="I80" s="391" t="s">
        <v>1999</v>
      </c>
      <c r="J80" s="392" t="s">
        <v>405</v>
      </c>
      <c r="K80" s="393" t="s">
        <v>405</v>
      </c>
      <c r="L80" s="393" t="s">
        <v>405</v>
      </c>
      <c r="M80" s="394">
        <v>9999</v>
      </c>
      <c r="N80" s="395">
        <v>0</v>
      </c>
      <c r="O80" s="391" t="s">
        <v>1999</v>
      </c>
      <c r="P80" s="392" t="s">
        <v>405</v>
      </c>
      <c r="Q80" s="393" t="s">
        <v>405</v>
      </c>
      <c r="R80" s="393" t="s">
        <v>405</v>
      </c>
      <c r="S80" s="394">
        <v>9999</v>
      </c>
      <c r="T80" s="395">
        <v>0</v>
      </c>
      <c r="U80" s="391" t="s">
        <v>1999</v>
      </c>
      <c r="V80" s="392" t="s">
        <v>405</v>
      </c>
      <c r="W80" s="393" t="s">
        <v>405</v>
      </c>
      <c r="X80" s="393" t="s">
        <v>405</v>
      </c>
      <c r="Y80" s="394">
        <v>9999</v>
      </c>
      <c r="Z80" s="395">
        <v>0</v>
      </c>
      <c r="AA80" s="391" t="s">
        <v>1999</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09">
        <f t="shared" si="27"/>
        <v>0</v>
      </c>
      <c r="B81" s="309">
        <f t="shared" si="28"/>
        <v>0</v>
      </c>
      <c r="C81" s="309">
        <f t="shared" si="29"/>
        <v>0</v>
      </c>
      <c r="D81" s="309">
        <f t="shared" si="30"/>
        <v>99999</v>
      </c>
      <c r="E81" s="350">
        <f t="shared" si="31"/>
        <v>9999</v>
      </c>
      <c r="F81" s="351" t="str">
        <f t="shared" ca="1" si="32"/>
        <v>90000000900000990000596945</v>
      </c>
      <c r="G81" s="389" t="b">
        <f t="shared" si="33"/>
        <v>1</v>
      </c>
      <c r="H81" s="390">
        <f t="shared" si="34"/>
        <v>71</v>
      </c>
      <c r="I81" s="391" t="s">
        <v>1999</v>
      </c>
      <c r="J81" s="392" t="s">
        <v>405</v>
      </c>
      <c r="K81" s="393" t="s">
        <v>405</v>
      </c>
      <c r="L81" s="393" t="s">
        <v>405</v>
      </c>
      <c r="M81" s="394">
        <v>9999</v>
      </c>
      <c r="N81" s="395">
        <v>0</v>
      </c>
      <c r="O81" s="391" t="s">
        <v>1999</v>
      </c>
      <c r="P81" s="392" t="s">
        <v>405</v>
      </c>
      <c r="Q81" s="393" t="s">
        <v>405</v>
      </c>
      <c r="R81" s="393" t="s">
        <v>405</v>
      </c>
      <c r="S81" s="394">
        <v>9999</v>
      </c>
      <c r="T81" s="395">
        <v>0</v>
      </c>
      <c r="U81" s="391" t="s">
        <v>1999</v>
      </c>
      <c r="V81" s="392" t="s">
        <v>405</v>
      </c>
      <c r="W81" s="393" t="s">
        <v>405</v>
      </c>
      <c r="X81" s="393" t="s">
        <v>405</v>
      </c>
      <c r="Y81" s="394">
        <v>9999</v>
      </c>
      <c r="Z81" s="395">
        <v>0</v>
      </c>
      <c r="AA81" s="391" t="s">
        <v>1999</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90000000900000990000053519</v>
      </c>
      <c r="G82" s="389" t="b">
        <f t="shared" si="33"/>
        <v>1</v>
      </c>
      <c r="H82" s="390">
        <f t="shared" si="34"/>
        <v>72</v>
      </c>
      <c r="I82" s="391" t="s">
        <v>1999</v>
      </c>
      <c r="J82" s="392" t="s">
        <v>405</v>
      </c>
      <c r="K82" s="393" t="s">
        <v>405</v>
      </c>
      <c r="L82" s="393" t="s">
        <v>405</v>
      </c>
      <c r="M82" s="394">
        <v>9999</v>
      </c>
      <c r="N82" s="395">
        <v>0</v>
      </c>
      <c r="O82" s="391" t="s">
        <v>1999</v>
      </c>
      <c r="P82" s="392" t="s">
        <v>405</v>
      </c>
      <c r="Q82" s="393" t="s">
        <v>405</v>
      </c>
      <c r="R82" s="393" t="s">
        <v>405</v>
      </c>
      <c r="S82" s="394">
        <v>9999</v>
      </c>
      <c r="T82" s="395">
        <v>0</v>
      </c>
      <c r="U82" s="391" t="s">
        <v>1999</v>
      </c>
      <c r="V82" s="392" t="s">
        <v>405</v>
      </c>
      <c r="W82" s="393" t="s">
        <v>405</v>
      </c>
      <c r="X82" s="393" t="s">
        <v>405</v>
      </c>
      <c r="Y82" s="394">
        <v>9999</v>
      </c>
      <c r="Z82" s="395">
        <v>0</v>
      </c>
      <c r="AA82" s="391" t="s">
        <v>1999</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90000000900000990000175828</v>
      </c>
      <c r="G83" s="389" t="b">
        <f t="shared" si="33"/>
        <v>1</v>
      </c>
      <c r="H83" s="390">
        <f t="shared" si="34"/>
        <v>73</v>
      </c>
      <c r="I83" s="391" t="s">
        <v>1999</v>
      </c>
      <c r="J83" s="392" t="s">
        <v>405</v>
      </c>
      <c r="K83" s="393" t="s">
        <v>405</v>
      </c>
      <c r="L83" s="393" t="s">
        <v>405</v>
      </c>
      <c r="M83" s="394">
        <v>9999</v>
      </c>
      <c r="N83" s="395">
        <v>0</v>
      </c>
      <c r="O83" s="391" t="s">
        <v>1999</v>
      </c>
      <c r="P83" s="392" t="s">
        <v>405</v>
      </c>
      <c r="Q83" s="393" t="s">
        <v>405</v>
      </c>
      <c r="R83" s="393" t="s">
        <v>405</v>
      </c>
      <c r="S83" s="394">
        <v>9999</v>
      </c>
      <c r="T83" s="395">
        <v>0</v>
      </c>
      <c r="U83" s="391" t="s">
        <v>1999</v>
      </c>
      <c r="V83" s="392" t="s">
        <v>405</v>
      </c>
      <c r="W83" s="393" t="s">
        <v>405</v>
      </c>
      <c r="X83" s="393" t="s">
        <v>405</v>
      </c>
      <c r="Y83" s="394">
        <v>9999</v>
      </c>
      <c r="Z83" s="395">
        <v>0</v>
      </c>
      <c r="AA83" s="391" t="s">
        <v>1999</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09">
        <f t="shared" si="27"/>
        <v>0</v>
      </c>
      <c r="B84" s="309">
        <f t="shared" si="28"/>
        <v>0</v>
      </c>
      <c r="C84" s="309">
        <f t="shared" si="29"/>
        <v>0</v>
      </c>
      <c r="D84" s="309">
        <f t="shared" si="30"/>
        <v>99999</v>
      </c>
      <c r="E84" s="350">
        <f t="shared" si="31"/>
        <v>9999</v>
      </c>
      <c r="F84" s="351" t="str">
        <f t="shared" ca="1" si="32"/>
        <v>90000000900000990000668573</v>
      </c>
      <c r="G84" s="389" t="b">
        <f t="shared" si="33"/>
        <v>1</v>
      </c>
      <c r="H84" s="390">
        <f t="shared" si="34"/>
        <v>74</v>
      </c>
      <c r="I84" s="391" t="s">
        <v>1999</v>
      </c>
      <c r="J84" s="392" t="s">
        <v>405</v>
      </c>
      <c r="K84" s="393" t="s">
        <v>405</v>
      </c>
      <c r="L84" s="393" t="s">
        <v>405</v>
      </c>
      <c r="M84" s="394">
        <v>9999</v>
      </c>
      <c r="N84" s="395">
        <v>0</v>
      </c>
      <c r="O84" s="391" t="s">
        <v>1999</v>
      </c>
      <c r="P84" s="392" t="s">
        <v>405</v>
      </c>
      <c r="Q84" s="393" t="s">
        <v>405</v>
      </c>
      <c r="R84" s="393" t="s">
        <v>405</v>
      </c>
      <c r="S84" s="394">
        <v>9999</v>
      </c>
      <c r="T84" s="395">
        <v>0</v>
      </c>
      <c r="U84" s="391" t="s">
        <v>1999</v>
      </c>
      <c r="V84" s="392" t="s">
        <v>405</v>
      </c>
      <c r="W84" s="393" t="s">
        <v>405</v>
      </c>
      <c r="X84" s="393" t="s">
        <v>405</v>
      </c>
      <c r="Y84" s="394">
        <v>9999</v>
      </c>
      <c r="Z84" s="395">
        <v>0</v>
      </c>
      <c r="AA84" s="391" t="s">
        <v>1999</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90000000900000990000678639</v>
      </c>
      <c r="G85" s="389" t="b">
        <f t="shared" si="33"/>
        <v>1</v>
      </c>
      <c r="H85" s="390">
        <f t="shared" si="34"/>
        <v>75</v>
      </c>
      <c r="I85" s="391" t="s">
        <v>1999</v>
      </c>
      <c r="J85" s="392" t="s">
        <v>405</v>
      </c>
      <c r="K85" s="393" t="s">
        <v>405</v>
      </c>
      <c r="L85" s="393" t="s">
        <v>405</v>
      </c>
      <c r="M85" s="394">
        <v>9999</v>
      </c>
      <c r="N85" s="395">
        <v>0</v>
      </c>
      <c r="O85" s="391" t="s">
        <v>1999</v>
      </c>
      <c r="P85" s="392" t="s">
        <v>405</v>
      </c>
      <c r="Q85" s="393" t="s">
        <v>405</v>
      </c>
      <c r="R85" s="393" t="s">
        <v>405</v>
      </c>
      <c r="S85" s="394">
        <v>9999</v>
      </c>
      <c r="T85" s="395">
        <v>0</v>
      </c>
      <c r="U85" s="391" t="s">
        <v>1999</v>
      </c>
      <c r="V85" s="392" t="s">
        <v>405</v>
      </c>
      <c r="W85" s="393" t="s">
        <v>405</v>
      </c>
      <c r="X85" s="393" t="s">
        <v>405</v>
      </c>
      <c r="Y85" s="394">
        <v>9999</v>
      </c>
      <c r="Z85" s="395">
        <v>0</v>
      </c>
      <c r="AA85" s="391" t="s">
        <v>1999</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90000000900000990000101826</v>
      </c>
      <c r="G86" s="389" t="b">
        <f t="shared" si="33"/>
        <v>1</v>
      </c>
      <c r="H86" s="390">
        <f t="shared" si="34"/>
        <v>76</v>
      </c>
      <c r="I86" s="391" t="s">
        <v>1999</v>
      </c>
      <c r="J86" s="392" t="s">
        <v>405</v>
      </c>
      <c r="K86" s="393" t="s">
        <v>405</v>
      </c>
      <c r="L86" s="393" t="s">
        <v>405</v>
      </c>
      <c r="M86" s="394">
        <v>9999</v>
      </c>
      <c r="N86" s="395">
        <v>0</v>
      </c>
      <c r="O86" s="391" t="s">
        <v>1999</v>
      </c>
      <c r="P86" s="392" t="s">
        <v>405</v>
      </c>
      <c r="Q86" s="393" t="s">
        <v>405</v>
      </c>
      <c r="R86" s="393" t="s">
        <v>405</v>
      </c>
      <c r="S86" s="394">
        <v>9999</v>
      </c>
      <c r="T86" s="395">
        <v>0</v>
      </c>
      <c r="U86" s="391" t="s">
        <v>1999</v>
      </c>
      <c r="V86" s="392" t="s">
        <v>405</v>
      </c>
      <c r="W86" s="393" t="s">
        <v>405</v>
      </c>
      <c r="X86" s="393" t="s">
        <v>405</v>
      </c>
      <c r="Y86" s="394">
        <v>9999</v>
      </c>
      <c r="Z86" s="395">
        <v>0</v>
      </c>
      <c r="AA86" s="391" t="s">
        <v>1999</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90000000900000990000063688</v>
      </c>
      <c r="G87" s="389" t="b">
        <f t="shared" si="33"/>
        <v>1</v>
      </c>
      <c r="H87" s="390">
        <f t="shared" si="34"/>
        <v>77</v>
      </c>
      <c r="I87" s="391" t="s">
        <v>1999</v>
      </c>
      <c r="J87" s="392" t="s">
        <v>405</v>
      </c>
      <c r="K87" s="393" t="s">
        <v>405</v>
      </c>
      <c r="L87" s="393" t="s">
        <v>405</v>
      </c>
      <c r="M87" s="394">
        <v>9999</v>
      </c>
      <c r="N87" s="395">
        <v>0</v>
      </c>
      <c r="O87" s="391" t="s">
        <v>1999</v>
      </c>
      <c r="P87" s="392" t="s">
        <v>405</v>
      </c>
      <c r="Q87" s="393" t="s">
        <v>405</v>
      </c>
      <c r="R87" s="393" t="s">
        <v>405</v>
      </c>
      <c r="S87" s="394">
        <v>9999</v>
      </c>
      <c r="T87" s="395">
        <v>0</v>
      </c>
      <c r="U87" s="391" t="s">
        <v>1999</v>
      </c>
      <c r="V87" s="392" t="s">
        <v>405</v>
      </c>
      <c r="W87" s="393" t="s">
        <v>405</v>
      </c>
      <c r="X87" s="393" t="s">
        <v>405</v>
      </c>
      <c r="Y87" s="394">
        <v>9999</v>
      </c>
      <c r="Z87" s="395">
        <v>0</v>
      </c>
      <c r="AA87" s="391" t="s">
        <v>1999</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90000000900000990000855882</v>
      </c>
      <c r="G88" s="389" t="b">
        <f t="shared" si="33"/>
        <v>1</v>
      </c>
      <c r="H88" s="390">
        <f t="shared" si="34"/>
        <v>78</v>
      </c>
      <c r="I88" s="391" t="s">
        <v>1999</v>
      </c>
      <c r="J88" s="392" t="s">
        <v>405</v>
      </c>
      <c r="K88" s="393" t="s">
        <v>405</v>
      </c>
      <c r="L88" s="393" t="s">
        <v>405</v>
      </c>
      <c r="M88" s="394">
        <v>9999</v>
      </c>
      <c r="N88" s="395">
        <v>0</v>
      </c>
      <c r="O88" s="391" t="s">
        <v>1999</v>
      </c>
      <c r="P88" s="392" t="s">
        <v>405</v>
      </c>
      <c r="Q88" s="393" t="s">
        <v>405</v>
      </c>
      <c r="R88" s="393" t="s">
        <v>405</v>
      </c>
      <c r="S88" s="394">
        <v>9999</v>
      </c>
      <c r="T88" s="395">
        <v>0</v>
      </c>
      <c r="U88" s="391" t="s">
        <v>1999</v>
      </c>
      <c r="V88" s="392" t="s">
        <v>405</v>
      </c>
      <c r="W88" s="393" t="s">
        <v>405</v>
      </c>
      <c r="X88" s="393" t="s">
        <v>405</v>
      </c>
      <c r="Y88" s="394">
        <v>9999</v>
      </c>
      <c r="Z88" s="395">
        <v>0</v>
      </c>
      <c r="AA88" s="391" t="s">
        <v>1999</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90000000900000990000025949</v>
      </c>
      <c r="G89" s="389" t="b">
        <f t="shared" si="33"/>
        <v>1</v>
      </c>
      <c r="H89" s="390">
        <f t="shared" si="34"/>
        <v>79</v>
      </c>
      <c r="I89" s="391" t="s">
        <v>1999</v>
      </c>
      <c r="J89" s="392" t="s">
        <v>405</v>
      </c>
      <c r="K89" s="393" t="s">
        <v>405</v>
      </c>
      <c r="L89" s="393" t="s">
        <v>405</v>
      </c>
      <c r="M89" s="394">
        <v>9999</v>
      </c>
      <c r="N89" s="395">
        <v>0</v>
      </c>
      <c r="O89" s="391" t="s">
        <v>1999</v>
      </c>
      <c r="P89" s="392" t="s">
        <v>405</v>
      </c>
      <c r="Q89" s="393" t="s">
        <v>405</v>
      </c>
      <c r="R89" s="393" t="s">
        <v>405</v>
      </c>
      <c r="S89" s="394">
        <v>9999</v>
      </c>
      <c r="T89" s="395">
        <v>0</v>
      </c>
      <c r="U89" s="391" t="s">
        <v>1999</v>
      </c>
      <c r="V89" s="392" t="s">
        <v>405</v>
      </c>
      <c r="W89" s="393" t="s">
        <v>405</v>
      </c>
      <c r="X89" s="393" t="s">
        <v>405</v>
      </c>
      <c r="Y89" s="394">
        <v>9999</v>
      </c>
      <c r="Z89" s="395">
        <v>0</v>
      </c>
      <c r="AA89" s="391" t="s">
        <v>1999</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90000000900000990000835243</v>
      </c>
      <c r="G90" s="389" t="b">
        <f t="shared" si="33"/>
        <v>1</v>
      </c>
      <c r="H90" s="390">
        <f t="shared" si="34"/>
        <v>80</v>
      </c>
      <c r="I90" s="391" t="s">
        <v>1999</v>
      </c>
      <c r="J90" s="392" t="s">
        <v>405</v>
      </c>
      <c r="K90" s="393" t="s">
        <v>405</v>
      </c>
      <c r="L90" s="393" t="s">
        <v>405</v>
      </c>
      <c r="M90" s="394">
        <v>9999</v>
      </c>
      <c r="N90" s="395">
        <v>0</v>
      </c>
      <c r="O90" s="391" t="s">
        <v>1999</v>
      </c>
      <c r="P90" s="392" t="s">
        <v>405</v>
      </c>
      <c r="Q90" s="393" t="s">
        <v>405</v>
      </c>
      <c r="R90" s="393" t="s">
        <v>405</v>
      </c>
      <c r="S90" s="394">
        <v>9999</v>
      </c>
      <c r="T90" s="395">
        <v>0</v>
      </c>
      <c r="U90" s="391" t="s">
        <v>1999</v>
      </c>
      <c r="V90" s="392" t="s">
        <v>405</v>
      </c>
      <c r="W90" s="393" t="s">
        <v>405</v>
      </c>
      <c r="X90" s="393" t="s">
        <v>405</v>
      </c>
      <c r="Y90" s="394">
        <v>9999</v>
      </c>
      <c r="Z90" s="395">
        <v>0</v>
      </c>
      <c r="AA90" s="391" t="s">
        <v>1999</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90000000900000990000632521</v>
      </c>
      <c r="G91" s="389" t="b">
        <f t="shared" si="33"/>
        <v>1</v>
      </c>
      <c r="H91" s="390">
        <f t="shared" si="34"/>
        <v>81</v>
      </c>
      <c r="I91" s="391" t="s">
        <v>1999</v>
      </c>
      <c r="J91" s="392" t="s">
        <v>405</v>
      </c>
      <c r="K91" s="393" t="s">
        <v>405</v>
      </c>
      <c r="L91" s="393" t="s">
        <v>405</v>
      </c>
      <c r="M91" s="394">
        <v>9999</v>
      </c>
      <c r="N91" s="395">
        <v>0</v>
      </c>
      <c r="O91" s="391" t="s">
        <v>1999</v>
      </c>
      <c r="P91" s="392" t="s">
        <v>405</v>
      </c>
      <c r="Q91" s="393" t="s">
        <v>405</v>
      </c>
      <c r="R91" s="393" t="s">
        <v>405</v>
      </c>
      <c r="S91" s="394">
        <v>9999</v>
      </c>
      <c r="T91" s="395">
        <v>0</v>
      </c>
      <c r="U91" s="391" t="s">
        <v>1999</v>
      </c>
      <c r="V91" s="392" t="s">
        <v>405</v>
      </c>
      <c r="W91" s="393" t="s">
        <v>405</v>
      </c>
      <c r="X91" s="393" t="s">
        <v>405</v>
      </c>
      <c r="Y91" s="394">
        <v>9999</v>
      </c>
      <c r="Z91" s="395">
        <v>0</v>
      </c>
      <c r="AA91" s="391" t="s">
        <v>1999</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90000000900000990000232288</v>
      </c>
      <c r="G92" s="389" t="b">
        <f t="shared" si="33"/>
        <v>1</v>
      </c>
      <c r="H92" s="390">
        <f t="shared" si="34"/>
        <v>82</v>
      </c>
      <c r="I92" s="391" t="s">
        <v>1999</v>
      </c>
      <c r="J92" s="392" t="s">
        <v>405</v>
      </c>
      <c r="K92" s="393" t="s">
        <v>405</v>
      </c>
      <c r="L92" s="393" t="s">
        <v>405</v>
      </c>
      <c r="M92" s="394">
        <v>9999</v>
      </c>
      <c r="N92" s="395">
        <v>0</v>
      </c>
      <c r="O92" s="391" t="s">
        <v>1999</v>
      </c>
      <c r="P92" s="392" t="s">
        <v>405</v>
      </c>
      <c r="Q92" s="393" t="s">
        <v>405</v>
      </c>
      <c r="R92" s="393" t="s">
        <v>405</v>
      </c>
      <c r="S92" s="394">
        <v>9999</v>
      </c>
      <c r="T92" s="395">
        <v>0</v>
      </c>
      <c r="U92" s="391" t="s">
        <v>1999</v>
      </c>
      <c r="V92" s="392" t="s">
        <v>405</v>
      </c>
      <c r="W92" s="393" t="s">
        <v>405</v>
      </c>
      <c r="X92" s="393" t="s">
        <v>405</v>
      </c>
      <c r="Y92" s="394">
        <v>9999</v>
      </c>
      <c r="Z92" s="395">
        <v>0</v>
      </c>
      <c r="AA92" s="391" t="s">
        <v>1999</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90000000900000990000440169</v>
      </c>
      <c r="G93" s="389" t="b">
        <f t="shared" si="33"/>
        <v>1</v>
      </c>
      <c r="H93" s="390">
        <f t="shared" si="34"/>
        <v>83</v>
      </c>
      <c r="I93" s="391" t="s">
        <v>1999</v>
      </c>
      <c r="J93" s="392" t="s">
        <v>405</v>
      </c>
      <c r="K93" s="393" t="s">
        <v>405</v>
      </c>
      <c r="L93" s="393" t="s">
        <v>405</v>
      </c>
      <c r="M93" s="394">
        <v>9999</v>
      </c>
      <c r="N93" s="395">
        <v>0</v>
      </c>
      <c r="O93" s="391" t="s">
        <v>1999</v>
      </c>
      <c r="P93" s="392" t="s">
        <v>405</v>
      </c>
      <c r="Q93" s="393" t="s">
        <v>405</v>
      </c>
      <c r="R93" s="393" t="s">
        <v>405</v>
      </c>
      <c r="S93" s="394">
        <v>9999</v>
      </c>
      <c r="T93" s="395">
        <v>0</v>
      </c>
      <c r="U93" s="391" t="s">
        <v>1999</v>
      </c>
      <c r="V93" s="392" t="s">
        <v>405</v>
      </c>
      <c r="W93" s="393" t="s">
        <v>405</v>
      </c>
      <c r="X93" s="393" t="s">
        <v>405</v>
      </c>
      <c r="Y93" s="394">
        <v>9999</v>
      </c>
      <c r="Z93" s="395">
        <v>0</v>
      </c>
      <c r="AA93" s="391" t="s">
        <v>1999</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90000000900000990000594447</v>
      </c>
      <c r="G94" s="389" t="b">
        <f t="shared" si="33"/>
        <v>1</v>
      </c>
      <c r="H94" s="390">
        <f t="shared" si="34"/>
        <v>84</v>
      </c>
      <c r="I94" s="391" t="s">
        <v>1999</v>
      </c>
      <c r="J94" s="392" t="s">
        <v>405</v>
      </c>
      <c r="K94" s="393" t="s">
        <v>405</v>
      </c>
      <c r="L94" s="393" t="s">
        <v>405</v>
      </c>
      <c r="M94" s="394">
        <v>9999</v>
      </c>
      <c r="N94" s="395">
        <v>0</v>
      </c>
      <c r="O94" s="391" t="s">
        <v>1999</v>
      </c>
      <c r="P94" s="392" t="s">
        <v>405</v>
      </c>
      <c r="Q94" s="393" t="s">
        <v>405</v>
      </c>
      <c r="R94" s="393" t="s">
        <v>405</v>
      </c>
      <c r="S94" s="394">
        <v>9999</v>
      </c>
      <c r="T94" s="395">
        <v>0</v>
      </c>
      <c r="U94" s="391" t="s">
        <v>1999</v>
      </c>
      <c r="V94" s="392" t="s">
        <v>405</v>
      </c>
      <c r="W94" s="393" t="s">
        <v>405</v>
      </c>
      <c r="X94" s="393" t="s">
        <v>405</v>
      </c>
      <c r="Y94" s="394">
        <v>9999</v>
      </c>
      <c r="Z94" s="395">
        <v>0</v>
      </c>
      <c r="AA94" s="391" t="s">
        <v>1999</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90000000900000990000769674</v>
      </c>
      <c r="G95" s="389" t="b">
        <f t="shared" si="33"/>
        <v>1</v>
      </c>
      <c r="H95" s="390">
        <f t="shared" si="34"/>
        <v>85</v>
      </c>
      <c r="I95" s="391" t="s">
        <v>1999</v>
      </c>
      <c r="J95" s="392" t="s">
        <v>405</v>
      </c>
      <c r="K95" s="393" t="s">
        <v>405</v>
      </c>
      <c r="L95" s="393" t="s">
        <v>405</v>
      </c>
      <c r="M95" s="394">
        <v>9999</v>
      </c>
      <c r="N95" s="395">
        <v>0</v>
      </c>
      <c r="O95" s="391" t="s">
        <v>1999</v>
      </c>
      <c r="P95" s="392" t="s">
        <v>405</v>
      </c>
      <c r="Q95" s="393" t="s">
        <v>405</v>
      </c>
      <c r="R95" s="393" t="s">
        <v>405</v>
      </c>
      <c r="S95" s="394">
        <v>9999</v>
      </c>
      <c r="T95" s="395">
        <v>0</v>
      </c>
      <c r="U95" s="391" t="s">
        <v>1999</v>
      </c>
      <c r="V95" s="392" t="s">
        <v>405</v>
      </c>
      <c r="W95" s="393" t="s">
        <v>405</v>
      </c>
      <c r="X95" s="393" t="s">
        <v>405</v>
      </c>
      <c r="Y95" s="394">
        <v>9999</v>
      </c>
      <c r="Z95" s="395">
        <v>0</v>
      </c>
      <c r="AA95" s="391" t="s">
        <v>1999</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90000000900000990000356111</v>
      </c>
      <c r="G96" s="389" t="b">
        <f t="shared" si="33"/>
        <v>1</v>
      </c>
      <c r="H96" s="390">
        <f t="shared" si="34"/>
        <v>86</v>
      </c>
      <c r="I96" s="391" t="s">
        <v>1999</v>
      </c>
      <c r="J96" s="392" t="s">
        <v>405</v>
      </c>
      <c r="K96" s="393" t="s">
        <v>405</v>
      </c>
      <c r="L96" s="393" t="s">
        <v>405</v>
      </c>
      <c r="M96" s="394">
        <v>9999</v>
      </c>
      <c r="N96" s="395">
        <v>0</v>
      </c>
      <c r="O96" s="391" t="s">
        <v>1999</v>
      </c>
      <c r="P96" s="392" t="s">
        <v>405</v>
      </c>
      <c r="Q96" s="393" t="s">
        <v>405</v>
      </c>
      <c r="R96" s="393" t="s">
        <v>405</v>
      </c>
      <c r="S96" s="394">
        <v>9999</v>
      </c>
      <c r="T96" s="395">
        <v>0</v>
      </c>
      <c r="U96" s="391" t="s">
        <v>1999</v>
      </c>
      <c r="V96" s="392" t="s">
        <v>405</v>
      </c>
      <c r="W96" s="393" t="s">
        <v>405</v>
      </c>
      <c r="X96" s="393" t="s">
        <v>405</v>
      </c>
      <c r="Y96" s="394">
        <v>9999</v>
      </c>
      <c r="Z96" s="395">
        <v>0</v>
      </c>
      <c r="AA96" s="391" t="s">
        <v>1999</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09">
        <f t="shared" si="31"/>
        <v>9999</v>
      </c>
      <c r="F97" s="351" t="str">
        <f t="shared" ca="1" si="32"/>
        <v>90000000900000990000632582</v>
      </c>
      <c r="G97" s="389" t="b">
        <f t="shared" si="33"/>
        <v>1</v>
      </c>
      <c r="H97" s="390">
        <f t="shared" si="34"/>
        <v>87</v>
      </c>
      <c r="I97" s="391" t="s">
        <v>1999</v>
      </c>
      <c r="J97" s="392" t="s">
        <v>405</v>
      </c>
      <c r="K97" s="393" t="s">
        <v>405</v>
      </c>
      <c r="L97" s="393" t="s">
        <v>405</v>
      </c>
      <c r="M97" s="394">
        <v>9999</v>
      </c>
      <c r="N97" s="395">
        <v>0</v>
      </c>
      <c r="O97" s="391" t="s">
        <v>1999</v>
      </c>
      <c r="P97" s="392" t="s">
        <v>405</v>
      </c>
      <c r="Q97" s="393" t="s">
        <v>405</v>
      </c>
      <c r="R97" s="393" t="s">
        <v>405</v>
      </c>
      <c r="S97" s="394">
        <v>9999</v>
      </c>
      <c r="T97" s="395">
        <v>0</v>
      </c>
      <c r="U97" s="391" t="s">
        <v>1999</v>
      </c>
      <c r="V97" s="392" t="s">
        <v>405</v>
      </c>
      <c r="W97" s="393" t="s">
        <v>405</v>
      </c>
      <c r="X97" s="393" t="s">
        <v>405</v>
      </c>
      <c r="Y97" s="394">
        <v>9999</v>
      </c>
      <c r="Z97" s="395">
        <v>0</v>
      </c>
      <c r="AA97" s="391" t="s">
        <v>1999</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90000000900000990000662692</v>
      </c>
      <c r="G98" s="389" t="b">
        <f t="shared" si="33"/>
        <v>1</v>
      </c>
      <c r="H98" s="390">
        <f t="shared" si="34"/>
        <v>88</v>
      </c>
      <c r="I98" s="391" t="s">
        <v>1999</v>
      </c>
      <c r="J98" s="392" t="s">
        <v>405</v>
      </c>
      <c r="K98" s="393" t="s">
        <v>405</v>
      </c>
      <c r="L98" s="393" t="s">
        <v>405</v>
      </c>
      <c r="M98" s="394">
        <v>9999</v>
      </c>
      <c r="N98" s="395">
        <v>0</v>
      </c>
      <c r="O98" s="391" t="s">
        <v>1999</v>
      </c>
      <c r="P98" s="392" t="s">
        <v>405</v>
      </c>
      <c r="Q98" s="393" t="s">
        <v>405</v>
      </c>
      <c r="R98" s="393" t="s">
        <v>405</v>
      </c>
      <c r="S98" s="394">
        <v>9999</v>
      </c>
      <c r="T98" s="395">
        <v>0</v>
      </c>
      <c r="U98" s="391" t="s">
        <v>1999</v>
      </c>
      <c r="V98" s="392" t="s">
        <v>405</v>
      </c>
      <c r="W98" s="393" t="s">
        <v>405</v>
      </c>
      <c r="X98" s="393" t="s">
        <v>405</v>
      </c>
      <c r="Y98" s="394">
        <v>9999</v>
      </c>
      <c r="Z98" s="395">
        <v>0</v>
      </c>
      <c r="AA98" s="391" t="s">
        <v>1999</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90000000900000990000660826</v>
      </c>
      <c r="G99" s="389" t="b">
        <f t="shared" si="33"/>
        <v>1</v>
      </c>
      <c r="H99" s="390">
        <f t="shared" si="34"/>
        <v>89</v>
      </c>
      <c r="I99" s="391" t="s">
        <v>1999</v>
      </c>
      <c r="J99" s="392" t="s">
        <v>405</v>
      </c>
      <c r="K99" s="393" t="s">
        <v>405</v>
      </c>
      <c r="L99" s="393" t="s">
        <v>405</v>
      </c>
      <c r="M99" s="394">
        <v>9999</v>
      </c>
      <c r="N99" s="395">
        <v>0</v>
      </c>
      <c r="O99" s="391" t="s">
        <v>1999</v>
      </c>
      <c r="P99" s="392" t="s">
        <v>405</v>
      </c>
      <c r="Q99" s="393" t="s">
        <v>405</v>
      </c>
      <c r="R99" s="393" t="s">
        <v>405</v>
      </c>
      <c r="S99" s="394">
        <v>9999</v>
      </c>
      <c r="T99" s="395">
        <v>0</v>
      </c>
      <c r="U99" s="391" t="s">
        <v>1999</v>
      </c>
      <c r="V99" s="392" t="s">
        <v>405</v>
      </c>
      <c r="W99" s="393" t="s">
        <v>405</v>
      </c>
      <c r="X99" s="393" t="s">
        <v>405</v>
      </c>
      <c r="Y99" s="394">
        <v>9999</v>
      </c>
      <c r="Z99" s="395">
        <v>0</v>
      </c>
      <c r="AA99" s="391" t="s">
        <v>1999</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90000000900000990000984470</v>
      </c>
      <c r="G100" s="389" t="b">
        <f t="shared" si="33"/>
        <v>1</v>
      </c>
      <c r="H100" s="390">
        <f t="shared" si="34"/>
        <v>90</v>
      </c>
      <c r="I100" s="391" t="s">
        <v>1999</v>
      </c>
      <c r="J100" s="392" t="s">
        <v>405</v>
      </c>
      <c r="K100" s="393" t="s">
        <v>405</v>
      </c>
      <c r="L100" s="393" t="s">
        <v>405</v>
      </c>
      <c r="M100" s="394">
        <v>9999</v>
      </c>
      <c r="N100" s="395">
        <v>0</v>
      </c>
      <c r="O100" s="391" t="s">
        <v>1999</v>
      </c>
      <c r="P100" s="392" t="s">
        <v>405</v>
      </c>
      <c r="Q100" s="393" t="s">
        <v>405</v>
      </c>
      <c r="R100" s="393" t="s">
        <v>405</v>
      </c>
      <c r="S100" s="394">
        <v>9999</v>
      </c>
      <c r="T100" s="395">
        <v>0</v>
      </c>
      <c r="U100" s="391" t="s">
        <v>1999</v>
      </c>
      <c r="V100" s="392" t="s">
        <v>405</v>
      </c>
      <c r="W100" s="393" t="s">
        <v>405</v>
      </c>
      <c r="X100" s="393" t="s">
        <v>405</v>
      </c>
      <c r="Y100" s="394">
        <v>9999</v>
      </c>
      <c r="Z100" s="395">
        <v>0</v>
      </c>
      <c r="AA100" s="391" t="s">
        <v>1999</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09">
        <f t="shared" si="27"/>
        <v>0</v>
      </c>
      <c r="B101" s="309">
        <f t="shared" si="28"/>
        <v>0</v>
      </c>
      <c r="C101" s="309">
        <f t="shared" si="29"/>
        <v>0</v>
      </c>
      <c r="D101" s="309">
        <f t="shared" si="30"/>
        <v>99999</v>
      </c>
      <c r="E101" s="350">
        <f t="shared" si="31"/>
        <v>9999</v>
      </c>
      <c r="F101" s="351" t="str">
        <f t="shared" ca="1" si="32"/>
        <v>90000000900000990000519325</v>
      </c>
      <c r="G101" s="389" t="b">
        <f t="shared" si="33"/>
        <v>1</v>
      </c>
      <c r="H101" s="390">
        <f t="shared" si="34"/>
        <v>91</v>
      </c>
      <c r="I101" s="391" t="s">
        <v>1999</v>
      </c>
      <c r="J101" s="392" t="s">
        <v>405</v>
      </c>
      <c r="K101" s="393" t="s">
        <v>405</v>
      </c>
      <c r="L101" s="393" t="s">
        <v>405</v>
      </c>
      <c r="M101" s="394">
        <v>9999</v>
      </c>
      <c r="N101" s="395">
        <v>0</v>
      </c>
      <c r="O101" s="391" t="s">
        <v>1999</v>
      </c>
      <c r="P101" s="392" t="s">
        <v>405</v>
      </c>
      <c r="Q101" s="393" t="s">
        <v>405</v>
      </c>
      <c r="R101" s="393" t="s">
        <v>405</v>
      </c>
      <c r="S101" s="394">
        <v>9999</v>
      </c>
      <c r="T101" s="395">
        <v>0</v>
      </c>
      <c r="U101" s="391" t="s">
        <v>1999</v>
      </c>
      <c r="V101" s="392" t="s">
        <v>405</v>
      </c>
      <c r="W101" s="393" t="s">
        <v>405</v>
      </c>
      <c r="X101" s="393" t="s">
        <v>405</v>
      </c>
      <c r="Y101" s="394">
        <v>9999</v>
      </c>
      <c r="Z101" s="395">
        <v>0</v>
      </c>
      <c r="AA101" s="391" t="s">
        <v>1999</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90000000900000990000501270</v>
      </c>
      <c r="G102" s="389" t="b">
        <f t="shared" si="33"/>
        <v>1</v>
      </c>
      <c r="H102" s="390">
        <f t="shared" si="34"/>
        <v>92</v>
      </c>
      <c r="I102" s="391" t="s">
        <v>1999</v>
      </c>
      <c r="J102" s="392" t="s">
        <v>405</v>
      </c>
      <c r="K102" s="393" t="s">
        <v>405</v>
      </c>
      <c r="L102" s="393" t="s">
        <v>405</v>
      </c>
      <c r="M102" s="394">
        <v>9999</v>
      </c>
      <c r="N102" s="395">
        <v>0</v>
      </c>
      <c r="O102" s="391" t="s">
        <v>1999</v>
      </c>
      <c r="P102" s="392" t="s">
        <v>405</v>
      </c>
      <c r="Q102" s="393" t="s">
        <v>405</v>
      </c>
      <c r="R102" s="393" t="s">
        <v>405</v>
      </c>
      <c r="S102" s="394">
        <v>9999</v>
      </c>
      <c r="T102" s="395">
        <v>0</v>
      </c>
      <c r="U102" s="391" t="s">
        <v>1999</v>
      </c>
      <c r="V102" s="392" t="s">
        <v>405</v>
      </c>
      <c r="W102" s="393" t="s">
        <v>405</v>
      </c>
      <c r="X102" s="393" t="s">
        <v>405</v>
      </c>
      <c r="Y102" s="394">
        <v>9999</v>
      </c>
      <c r="Z102" s="395">
        <v>0</v>
      </c>
      <c r="AA102" s="391" t="s">
        <v>1999</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90000000900000990000455987</v>
      </c>
      <c r="G103" s="389" t="b">
        <f t="shared" si="33"/>
        <v>1</v>
      </c>
      <c r="H103" s="390">
        <f t="shared" si="34"/>
        <v>93</v>
      </c>
      <c r="I103" s="391" t="s">
        <v>1999</v>
      </c>
      <c r="J103" s="392" t="s">
        <v>405</v>
      </c>
      <c r="K103" s="393" t="s">
        <v>405</v>
      </c>
      <c r="L103" s="393" t="s">
        <v>405</v>
      </c>
      <c r="M103" s="394">
        <v>9999</v>
      </c>
      <c r="N103" s="395">
        <v>0</v>
      </c>
      <c r="O103" s="391" t="s">
        <v>1999</v>
      </c>
      <c r="P103" s="392" t="s">
        <v>405</v>
      </c>
      <c r="Q103" s="393" t="s">
        <v>405</v>
      </c>
      <c r="R103" s="393" t="s">
        <v>405</v>
      </c>
      <c r="S103" s="394">
        <v>9999</v>
      </c>
      <c r="T103" s="395">
        <v>0</v>
      </c>
      <c r="U103" s="391" t="s">
        <v>1999</v>
      </c>
      <c r="V103" s="392" t="s">
        <v>405</v>
      </c>
      <c r="W103" s="393" t="s">
        <v>405</v>
      </c>
      <c r="X103" s="393" t="s">
        <v>405</v>
      </c>
      <c r="Y103" s="394">
        <v>9999</v>
      </c>
      <c r="Z103" s="395">
        <v>0</v>
      </c>
      <c r="AA103" s="391" t="s">
        <v>1999</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90000000900000990000115818</v>
      </c>
      <c r="G104" s="389" t="b">
        <f t="shared" si="33"/>
        <v>1</v>
      </c>
      <c r="H104" s="390">
        <f t="shared" si="34"/>
        <v>94</v>
      </c>
      <c r="I104" s="391" t="s">
        <v>1999</v>
      </c>
      <c r="J104" s="392" t="s">
        <v>405</v>
      </c>
      <c r="K104" s="393" t="s">
        <v>405</v>
      </c>
      <c r="L104" s="393" t="s">
        <v>405</v>
      </c>
      <c r="M104" s="394">
        <v>9999</v>
      </c>
      <c r="N104" s="395">
        <v>0</v>
      </c>
      <c r="O104" s="391" t="s">
        <v>1999</v>
      </c>
      <c r="P104" s="392" t="s">
        <v>405</v>
      </c>
      <c r="Q104" s="393" t="s">
        <v>405</v>
      </c>
      <c r="R104" s="393" t="s">
        <v>405</v>
      </c>
      <c r="S104" s="394">
        <v>9999</v>
      </c>
      <c r="T104" s="395">
        <v>0</v>
      </c>
      <c r="U104" s="391" t="s">
        <v>1999</v>
      </c>
      <c r="V104" s="392" t="s">
        <v>405</v>
      </c>
      <c r="W104" s="393" t="s">
        <v>405</v>
      </c>
      <c r="X104" s="393" t="s">
        <v>405</v>
      </c>
      <c r="Y104" s="394">
        <v>9999</v>
      </c>
      <c r="Z104" s="395">
        <v>0</v>
      </c>
      <c r="AA104" s="391" t="s">
        <v>1999</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09">
        <f t="shared" si="31"/>
        <v>9999</v>
      </c>
      <c r="F105" s="351" t="str">
        <f t="shared" ca="1" si="32"/>
        <v>90000000900000990000851143</v>
      </c>
      <c r="G105" s="389" t="b">
        <f t="shared" si="33"/>
        <v>1</v>
      </c>
      <c r="H105" s="390">
        <f t="shared" si="34"/>
        <v>95</v>
      </c>
      <c r="I105" s="391" t="s">
        <v>1999</v>
      </c>
      <c r="J105" s="392" t="s">
        <v>405</v>
      </c>
      <c r="K105" s="393" t="s">
        <v>405</v>
      </c>
      <c r="L105" s="393" t="s">
        <v>405</v>
      </c>
      <c r="M105" s="394">
        <v>9999</v>
      </c>
      <c r="N105" s="395">
        <v>0</v>
      </c>
      <c r="O105" s="391" t="s">
        <v>1999</v>
      </c>
      <c r="P105" s="392" t="s">
        <v>405</v>
      </c>
      <c r="Q105" s="393" t="s">
        <v>405</v>
      </c>
      <c r="R105" s="393" t="s">
        <v>405</v>
      </c>
      <c r="S105" s="394">
        <v>9999</v>
      </c>
      <c r="T105" s="395">
        <v>0</v>
      </c>
      <c r="U105" s="391" t="s">
        <v>1999</v>
      </c>
      <c r="V105" s="392" t="s">
        <v>405</v>
      </c>
      <c r="W105" s="393" t="s">
        <v>405</v>
      </c>
      <c r="X105" s="393" t="s">
        <v>405</v>
      </c>
      <c r="Y105" s="394">
        <v>9999</v>
      </c>
      <c r="Z105" s="395">
        <v>0</v>
      </c>
      <c r="AA105" s="391" t="s">
        <v>1999</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09">
        <f t="shared" si="27"/>
        <v>0</v>
      </c>
      <c r="B106" s="309">
        <f t="shared" si="28"/>
        <v>0</v>
      </c>
      <c r="C106" s="309">
        <f t="shared" si="29"/>
        <v>0</v>
      </c>
      <c r="D106" s="309">
        <f t="shared" si="30"/>
        <v>99999</v>
      </c>
      <c r="E106" s="350">
        <f t="shared" si="31"/>
        <v>9999</v>
      </c>
      <c r="F106" s="351" t="str">
        <f t="shared" ca="1" si="32"/>
        <v>90000000900000990000794122</v>
      </c>
      <c r="G106" s="389" t="b">
        <f t="shared" si="33"/>
        <v>1</v>
      </c>
      <c r="H106" s="390">
        <f t="shared" si="34"/>
        <v>96</v>
      </c>
      <c r="I106" s="391" t="s">
        <v>1999</v>
      </c>
      <c r="J106" s="392" t="s">
        <v>405</v>
      </c>
      <c r="K106" s="393" t="s">
        <v>405</v>
      </c>
      <c r="L106" s="393" t="s">
        <v>405</v>
      </c>
      <c r="M106" s="394">
        <v>9999</v>
      </c>
      <c r="N106" s="395">
        <v>0</v>
      </c>
      <c r="O106" s="391" t="s">
        <v>1999</v>
      </c>
      <c r="P106" s="392" t="s">
        <v>405</v>
      </c>
      <c r="Q106" s="393" t="s">
        <v>405</v>
      </c>
      <c r="R106" s="393" t="s">
        <v>405</v>
      </c>
      <c r="S106" s="394">
        <v>9999</v>
      </c>
      <c r="T106" s="395">
        <v>0</v>
      </c>
      <c r="U106" s="391" t="s">
        <v>1999</v>
      </c>
      <c r="V106" s="392" t="s">
        <v>405</v>
      </c>
      <c r="W106" s="393" t="s">
        <v>405</v>
      </c>
      <c r="X106" s="393" t="s">
        <v>405</v>
      </c>
      <c r="Y106" s="394">
        <v>9999</v>
      </c>
      <c r="Z106" s="395">
        <v>0</v>
      </c>
      <c r="AA106" s="391" t="s">
        <v>1999</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90000000900000990000638897</v>
      </c>
      <c r="G107" s="389" t="b">
        <f t="shared" ref="G107:G138" si="46">IF(OR($K$6&gt;A107,AR107&gt;0),TRUE,FALSE)</f>
        <v>1</v>
      </c>
      <c r="H107" s="390">
        <f t="shared" ref="H107:H138" si="47">ROW(H107)-10</f>
        <v>97</v>
      </c>
      <c r="I107" s="391" t="s">
        <v>1999</v>
      </c>
      <c r="J107" s="392" t="s">
        <v>405</v>
      </c>
      <c r="K107" s="393" t="s">
        <v>405</v>
      </c>
      <c r="L107" s="393" t="s">
        <v>405</v>
      </c>
      <c r="M107" s="394">
        <v>9999</v>
      </c>
      <c r="N107" s="395">
        <v>0</v>
      </c>
      <c r="O107" s="391" t="s">
        <v>1999</v>
      </c>
      <c r="P107" s="392" t="s">
        <v>405</v>
      </c>
      <c r="Q107" s="393" t="s">
        <v>405</v>
      </c>
      <c r="R107" s="393" t="s">
        <v>405</v>
      </c>
      <c r="S107" s="394">
        <v>9999</v>
      </c>
      <c r="T107" s="395">
        <v>0</v>
      </c>
      <c r="U107" s="391" t="s">
        <v>1999</v>
      </c>
      <c r="V107" s="392" t="s">
        <v>405</v>
      </c>
      <c r="W107" s="393" t="s">
        <v>405</v>
      </c>
      <c r="X107" s="393" t="s">
        <v>405</v>
      </c>
      <c r="Y107" s="394">
        <v>9999</v>
      </c>
      <c r="Z107" s="395">
        <v>0</v>
      </c>
      <c r="AA107" s="391" t="s">
        <v>1999</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90000000900000990000785316</v>
      </c>
      <c r="G108" s="389" t="b">
        <f t="shared" si="46"/>
        <v>1</v>
      </c>
      <c r="H108" s="390">
        <f t="shared" si="47"/>
        <v>98</v>
      </c>
      <c r="I108" s="391" t="s">
        <v>1999</v>
      </c>
      <c r="J108" s="392" t="s">
        <v>405</v>
      </c>
      <c r="K108" s="393" t="s">
        <v>405</v>
      </c>
      <c r="L108" s="393" t="s">
        <v>405</v>
      </c>
      <c r="M108" s="394">
        <v>9999</v>
      </c>
      <c r="N108" s="395">
        <v>0</v>
      </c>
      <c r="O108" s="391" t="s">
        <v>1999</v>
      </c>
      <c r="P108" s="392" t="s">
        <v>405</v>
      </c>
      <c r="Q108" s="393" t="s">
        <v>405</v>
      </c>
      <c r="R108" s="393" t="s">
        <v>405</v>
      </c>
      <c r="S108" s="394">
        <v>9999</v>
      </c>
      <c r="T108" s="395">
        <v>0</v>
      </c>
      <c r="U108" s="391" t="s">
        <v>1999</v>
      </c>
      <c r="V108" s="392" t="s">
        <v>405</v>
      </c>
      <c r="W108" s="393" t="s">
        <v>405</v>
      </c>
      <c r="X108" s="393" t="s">
        <v>405</v>
      </c>
      <c r="Y108" s="394">
        <v>9999</v>
      </c>
      <c r="Z108" s="395">
        <v>0</v>
      </c>
      <c r="AA108" s="391" t="s">
        <v>1999</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90000000900000990000673154</v>
      </c>
      <c r="G109" s="389" t="b">
        <f t="shared" si="46"/>
        <v>1</v>
      </c>
      <c r="H109" s="390">
        <f t="shared" si="47"/>
        <v>99</v>
      </c>
      <c r="I109" s="391" t="s">
        <v>1999</v>
      </c>
      <c r="J109" s="392" t="s">
        <v>405</v>
      </c>
      <c r="K109" s="393" t="s">
        <v>405</v>
      </c>
      <c r="L109" s="393" t="s">
        <v>405</v>
      </c>
      <c r="M109" s="394">
        <v>9999</v>
      </c>
      <c r="N109" s="395">
        <v>0</v>
      </c>
      <c r="O109" s="391" t="s">
        <v>1999</v>
      </c>
      <c r="P109" s="392" t="s">
        <v>405</v>
      </c>
      <c r="Q109" s="393" t="s">
        <v>405</v>
      </c>
      <c r="R109" s="393" t="s">
        <v>405</v>
      </c>
      <c r="S109" s="394">
        <v>9999</v>
      </c>
      <c r="T109" s="395">
        <v>0</v>
      </c>
      <c r="U109" s="391" t="s">
        <v>1999</v>
      </c>
      <c r="V109" s="392" t="s">
        <v>405</v>
      </c>
      <c r="W109" s="393" t="s">
        <v>405</v>
      </c>
      <c r="X109" s="393" t="s">
        <v>405</v>
      </c>
      <c r="Y109" s="394">
        <v>9999</v>
      </c>
      <c r="Z109" s="395">
        <v>0</v>
      </c>
      <c r="AA109" s="391" t="s">
        <v>1999</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90000000900000990000734393</v>
      </c>
      <c r="G110" s="389" t="b">
        <f t="shared" si="46"/>
        <v>1</v>
      </c>
      <c r="H110" s="390">
        <f t="shared" si="47"/>
        <v>100</v>
      </c>
      <c r="I110" s="391" t="s">
        <v>1999</v>
      </c>
      <c r="J110" s="392" t="s">
        <v>405</v>
      </c>
      <c r="K110" s="393" t="s">
        <v>405</v>
      </c>
      <c r="L110" s="393" t="s">
        <v>405</v>
      </c>
      <c r="M110" s="394">
        <v>9999</v>
      </c>
      <c r="N110" s="395">
        <v>0</v>
      </c>
      <c r="O110" s="391" t="s">
        <v>1999</v>
      </c>
      <c r="P110" s="392" t="s">
        <v>405</v>
      </c>
      <c r="Q110" s="393" t="s">
        <v>405</v>
      </c>
      <c r="R110" s="393" t="s">
        <v>405</v>
      </c>
      <c r="S110" s="394">
        <v>9999</v>
      </c>
      <c r="T110" s="395">
        <v>0</v>
      </c>
      <c r="U110" s="391" t="s">
        <v>1999</v>
      </c>
      <c r="V110" s="392" t="s">
        <v>405</v>
      </c>
      <c r="W110" s="393" t="s">
        <v>405</v>
      </c>
      <c r="X110" s="393" t="s">
        <v>405</v>
      </c>
      <c r="Y110" s="394">
        <v>9999</v>
      </c>
      <c r="Z110" s="395">
        <v>0</v>
      </c>
      <c r="AA110" s="391" t="s">
        <v>1999</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90000000900000990000670700</v>
      </c>
      <c r="G111" s="389" t="b">
        <f t="shared" si="46"/>
        <v>1</v>
      </c>
      <c r="H111" s="390">
        <f t="shared" si="47"/>
        <v>101</v>
      </c>
      <c r="I111" s="391" t="s">
        <v>1999</v>
      </c>
      <c r="J111" s="392" t="s">
        <v>405</v>
      </c>
      <c r="K111" s="393" t="s">
        <v>405</v>
      </c>
      <c r="L111" s="393" t="s">
        <v>405</v>
      </c>
      <c r="M111" s="394">
        <v>9999</v>
      </c>
      <c r="N111" s="395">
        <v>0</v>
      </c>
      <c r="O111" s="391" t="s">
        <v>1999</v>
      </c>
      <c r="P111" s="392" t="s">
        <v>405</v>
      </c>
      <c r="Q111" s="393" t="s">
        <v>405</v>
      </c>
      <c r="R111" s="393" t="s">
        <v>405</v>
      </c>
      <c r="S111" s="394">
        <v>9999</v>
      </c>
      <c r="T111" s="395">
        <v>0</v>
      </c>
      <c r="U111" s="391" t="s">
        <v>1999</v>
      </c>
      <c r="V111" s="392" t="s">
        <v>405</v>
      </c>
      <c r="W111" s="393" t="s">
        <v>405</v>
      </c>
      <c r="X111" s="393" t="s">
        <v>405</v>
      </c>
      <c r="Y111" s="394">
        <v>9999</v>
      </c>
      <c r="Z111" s="395">
        <v>0</v>
      </c>
      <c r="AA111" s="391" t="s">
        <v>1999</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90000000900000990000200699</v>
      </c>
      <c r="G112" s="389" t="b">
        <f t="shared" si="46"/>
        <v>1</v>
      </c>
      <c r="H112" s="390">
        <f t="shared" si="47"/>
        <v>102</v>
      </c>
      <c r="I112" s="391" t="s">
        <v>1999</v>
      </c>
      <c r="J112" s="392" t="s">
        <v>405</v>
      </c>
      <c r="K112" s="393" t="s">
        <v>405</v>
      </c>
      <c r="L112" s="393" t="s">
        <v>405</v>
      </c>
      <c r="M112" s="394">
        <v>9999</v>
      </c>
      <c r="N112" s="395">
        <v>0</v>
      </c>
      <c r="O112" s="391" t="s">
        <v>1999</v>
      </c>
      <c r="P112" s="392" t="s">
        <v>405</v>
      </c>
      <c r="Q112" s="393" t="s">
        <v>405</v>
      </c>
      <c r="R112" s="393" t="s">
        <v>405</v>
      </c>
      <c r="S112" s="394">
        <v>9999</v>
      </c>
      <c r="T112" s="395">
        <v>0</v>
      </c>
      <c r="U112" s="391" t="s">
        <v>1999</v>
      </c>
      <c r="V112" s="392" t="s">
        <v>405</v>
      </c>
      <c r="W112" s="393" t="s">
        <v>405</v>
      </c>
      <c r="X112" s="393" t="s">
        <v>405</v>
      </c>
      <c r="Y112" s="394">
        <v>9999</v>
      </c>
      <c r="Z112" s="395">
        <v>0</v>
      </c>
      <c r="AA112" s="391" t="s">
        <v>1999</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90000000900000990000130165</v>
      </c>
      <c r="G113" s="389" t="b">
        <f t="shared" si="46"/>
        <v>1</v>
      </c>
      <c r="H113" s="390">
        <f t="shared" si="47"/>
        <v>103</v>
      </c>
      <c r="I113" s="391" t="s">
        <v>1999</v>
      </c>
      <c r="J113" s="392" t="s">
        <v>405</v>
      </c>
      <c r="K113" s="393" t="s">
        <v>405</v>
      </c>
      <c r="L113" s="393" t="s">
        <v>405</v>
      </c>
      <c r="M113" s="394">
        <v>9999</v>
      </c>
      <c r="N113" s="395">
        <v>0</v>
      </c>
      <c r="O113" s="391" t="s">
        <v>1999</v>
      </c>
      <c r="P113" s="392" t="s">
        <v>405</v>
      </c>
      <c r="Q113" s="393" t="s">
        <v>405</v>
      </c>
      <c r="R113" s="393" t="s">
        <v>405</v>
      </c>
      <c r="S113" s="394">
        <v>9999</v>
      </c>
      <c r="T113" s="395">
        <v>0</v>
      </c>
      <c r="U113" s="391" t="s">
        <v>1999</v>
      </c>
      <c r="V113" s="392" t="s">
        <v>405</v>
      </c>
      <c r="W113" s="393" t="s">
        <v>405</v>
      </c>
      <c r="X113" s="393" t="s">
        <v>405</v>
      </c>
      <c r="Y113" s="394">
        <v>9999</v>
      </c>
      <c r="Z113" s="395">
        <v>0</v>
      </c>
      <c r="AA113" s="391" t="s">
        <v>1999</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90000000900000990000681966</v>
      </c>
      <c r="G114" s="389" t="b">
        <f t="shared" si="46"/>
        <v>1</v>
      </c>
      <c r="H114" s="390">
        <f t="shared" si="47"/>
        <v>104</v>
      </c>
      <c r="I114" s="391" t="s">
        <v>1999</v>
      </c>
      <c r="J114" s="392" t="s">
        <v>405</v>
      </c>
      <c r="K114" s="393" t="s">
        <v>405</v>
      </c>
      <c r="L114" s="393" t="s">
        <v>405</v>
      </c>
      <c r="M114" s="394">
        <v>9999</v>
      </c>
      <c r="N114" s="395">
        <v>0</v>
      </c>
      <c r="O114" s="391" t="s">
        <v>1999</v>
      </c>
      <c r="P114" s="392" t="s">
        <v>405</v>
      </c>
      <c r="Q114" s="393" t="s">
        <v>405</v>
      </c>
      <c r="R114" s="393" t="s">
        <v>405</v>
      </c>
      <c r="S114" s="394">
        <v>9999</v>
      </c>
      <c r="T114" s="395">
        <v>0</v>
      </c>
      <c r="U114" s="391" t="s">
        <v>1999</v>
      </c>
      <c r="V114" s="392" t="s">
        <v>405</v>
      </c>
      <c r="W114" s="393" t="s">
        <v>405</v>
      </c>
      <c r="X114" s="393" t="s">
        <v>405</v>
      </c>
      <c r="Y114" s="394">
        <v>9999</v>
      </c>
      <c r="Z114" s="395">
        <v>0</v>
      </c>
      <c r="AA114" s="391" t="s">
        <v>1999</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90000000900000990000660821</v>
      </c>
      <c r="G115" s="389" t="b">
        <f t="shared" si="46"/>
        <v>1</v>
      </c>
      <c r="H115" s="390">
        <f t="shared" si="47"/>
        <v>105</v>
      </c>
      <c r="I115" s="391" t="s">
        <v>1999</v>
      </c>
      <c r="J115" s="392" t="s">
        <v>405</v>
      </c>
      <c r="K115" s="393" t="s">
        <v>405</v>
      </c>
      <c r="L115" s="393" t="s">
        <v>405</v>
      </c>
      <c r="M115" s="394">
        <v>9999</v>
      </c>
      <c r="N115" s="395">
        <v>0</v>
      </c>
      <c r="O115" s="391" t="s">
        <v>1999</v>
      </c>
      <c r="P115" s="392" t="s">
        <v>405</v>
      </c>
      <c r="Q115" s="393" t="s">
        <v>405</v>
      </c>
      <c r="R115" s="393" t="s">
        <v>405</v>
      </c>
      <c r="S115" s="394">
        <v>9999</v>
      </c>
      <c r="T115" s="395">
        <v>0</v>
      </c>
      <c r="U115" s="391" t="s">
        <v>1999</v>
      </c>
      <c r="V115" s="392" t="s">
        <v>405</v>
      </c>
      <c r="W115" s="393" t="s">
        <v>405</v>
      </c>
      <c r="X115" s="393" t="s">
        <v>405</v>
      </c>
      <c r="Y115" s="394">
        <v>9999</v>
      </c>
      <c r="Z115" s="395">
        <v>0</v>
      </c>
      <c r="AA115" s="391" t="s">
        <v>1999</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90000000900000990000088545</v>
      </c>
      <c r="G116" s="389" t="b">
        <f t="shared" si="46"/>
        <v>1</v>
      </c>
      <c r="H116" s="390">
        <f t="shared" si="47"/>
        <v>106</v>
      </c>
      <c r="I116" s="391" t="s">
        <v>1999</v>
      </c>
      <c r="J116" s="392" t="s">
        <v>405</v>
      </c>
      <c r="K116" s="393" t="s">
        <v>405</v>
      </c>
      <c r="L116" s="393" t="s">
        <v>405</v>
      </c>
      <c r="M116" s="394">
        <v>9999</v>
      </c>
      <c r="N116" s="395">
        <v>0</v>
      </c>
      <c r="O116" s="391" t="s">
        <v>1999</v>
      </c>
      <c r="P116" s="392" t="s">
        <v>405</v>
      </c>
      <c r="Q116" s="393" t="s">
        <v>405</v>
      </c>
      <c r="R116" s="393" t="s">
        <v>405</v>
      </c>
      <c r="S116" s="394">
        <v>9999</v>
      </c>
      <c r="T116" s="395">
        <v>0</v>
      </c>
      <c r="U116" s="391" t="s">
        <v>1999</v>
      </c>
      <c r="V116" s="392" t="s">
        <v>405</v>
      </c>
      <c r="W116" s="393" t="s">
        <v>405</v>
      </c>
      <c r="X116" s="393" t="s">
        <v>405</v>
      </c>
      <c r="Y116" s="394">
        <v>9999</v>
      </c>
      <c r="Z116" s="395">
        <v>0</v>
      </c>
      <c r="AA116" s="391" t="s">
        <v>1999</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90000000900000990000947715</v>
      </c>
      <c r="G117" s="389" t="b">
        <f t="shared" si="46"/>
        <v>1</v>
      </c>
      <c r="H117" s="390">
        <f t="shared" si="47"/>
        <v>107</v>
      </c>
      <c r="I117" s="391" t="s">
        <v>1999</v>
      </c>
      <c r="J117" s="392" t="s">
        <v>405</v>
      </c>
      <c r="K117" s="393" t="s">
        <v>405</v>
      </c>
      <c r="L117" s="393" t="s">
        <v>405</v>
      </c>
      <c r="M117" s="394">
        <v>9999</v>
      </c>
      <c r="N117" s="395">
        <v>0</v>
      </c>
      <c r="O117" s="391" t="s">
        <v>1999</v>
      </c>
      <c r="P117" s="392" t="s">
        <v>405</v>
      </c>
      <c r="Q117" s="393" t="s">
        <v>405</v>
      </c>
      <c r="R117" s="393" t="s">
        <v>405</v>
      </c>
      <c r="S117" s="394">
        <v>9999</v>
      </c>
      <c r="T117" s="395">
        <v>0</v>
      </c>
      <c r="U117" s="391" t="s">
        <v>1999</v>
      </c>
      <c r="V117" s="392" t="s">
        <v>405</v>
      </c>
      <c r="W117" s="393" t="s">
        <v>405</v>
      </c>
      <c r="X117" s="393" t="s">
        <v>405</v>
      </c>
      <c r="Y117" s="394">
        <v>9999</v>
      </c>
      <c r="Z117" s="395">
        <v>0</v>
      </c>
      <c r="AA117" s="391" t="s">
        <v>1999</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90000000900000990000657332</v>
      </c>
      <c r="G118" s="389" t="b">
        <f t="shared" si="46"/>
        <v>1</v>
      </c>
      <c r="H118" s="390">
        <f t="shared" si="47"/>
        <v>108</v>
      </c>
      <c r="I118" s="391" t="s">
        <v>1999</v>
      </c>
      <c r="J118" s="392" t="s">
        <v>405</v>
      </c>
      <c r="K118" s="393" t="s">
        <v>405</v>
      </c>
      <c r="L118" s="393" t="s">
        <v>405</v>
      </c>
      <c r="M118" s="394">
        <v>9999</v>
      </c>
      <c r="N118" s="395">
        <v>0</v>
      </c>
      <c r="O118" s="391" t="s">
        <v>1999</v>
      </c>
      <c r="P118" s="392" t="s">
        <v>405</v>
      </c>
      <c r="Q118" s="393" t="s">
        <v>405</v>
      </c>
      <c r="R118" s="393" t="s">
        <v>405</v>
      </c>
      <c r="S118" s="394">
        <v>9999</v>
      </c>
      <c r="T118" s="395">
        <v>0</v>
      </c>
      <c r="U118" s="391" t="s">
        <v>1999</v>
      </c>
      <c r="V118" s="392" t="s">
        <v>405</v>
      </c>
      <c r="W118" s="393" t="s">
        <v>405</v>
      </c>
      <c r="X118" s="393" t="s">
        <v>405</v>
      </c>
      <c r="Y118" s="394">
        <v>9999</v>
      </c>
      <c r="Z118" s="395">
        <v>0</v>
      </c>
      <c r="AA118" s="391" t="s">
        <v>1999</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90000000900000990000417338</v>
      </c>
      <c r="G119" s="389" t="b">
        <f t="shared" si="46"/>
        <v>1</v>
      </c>
      <c r="H119" s="390">
        <f t="shared" si="47"/>
        <v>109</v>
      </c>
      <c r="I119" s="391" t="s">
        <v>1999</v>
      </c>
      <c r="J119" s="392" t="s">
        <v>405</v>
      </c>
      <c r="K119" s="393" t="s">
        <v>405</v>
      </c>
      <c r="L119" s="393" t="s">
        <v>405</v>
      </c>
      <c r="M119" s="394">
        <v>9999</v>
      </c>
      <c r="N119" s="395">
        <v>0</v>
      </c>
      <c r="O119" s="391" t="s">
        <v>1999</v>
      </c>
      <c r="P119" s="392" t="s">
        <v>405</v>
      </c>
      <c r="Q119" s="393" t="s">
        <v>405</v>
      </c>
      <c r="R119" s="393" t="s">
        <v>405</v>
      </c>
      <c r="S119" s="394">
        <v>9999</v>
      </c>
      <c r="T119" s="395">
        <v>0</v>
      </c>
      <c r="U119" s="391" t="s">
        <v>1999</v>
      </c>
      <c r="V119" s="392" t="s">
        <v>405</v>
      </c>
      <c r="W119" s="393" t="s">
        <v>405</v>
      </c>
      <c r="X119" s="393" t="s">
        <v>405</v>
      </c>
      <c r="Y119" s="394">
        <v>9999</v>
      </c>
      <c r="Z119" s="395">
        <v>0</v>
      </c>
      <c r="AA119" s="391" t="s">
        <v>1999</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90000000900000990000799280</v>
      </c>
      <c r="G120" s="389" t="b">
        <f t="shared" si="46"/>
        <v>1</v>
      </c>
      <c r="H120" s="390">
        <f t="shared" si="47"/>
        <v>110</v>
      </c>
      <c r="I120" s="391" t="s">
        <v>1999</v>
      </c>
      <c r="J120" s="392" t="s">
        <v>405</v>
      </c>
      <c r="K120" s="393" t="s">
        <v>405</v>
      </c>
      <c r="L120" s="393" t="s">
        <v>405</v>
      </c>
      <c r="M120" s="394">
        <v>9999</v>
      </c>
      <c r="N120" s="395">
        <v>0</v>
      </c>
      <c r="O120" s="391" t="s">
        <v>1999</v>
      </c>
      <c r="P120" s="392" t="s">
        <v>405</v>
      </c>
      <c r="Q120" s="393" t="s">
        <v>405</v>
      </c>
      <c r="R120" s="393" t="s">
        <v>405</v>
      </c>
      <c r="S120" s="394">
        <v>9999</v>
      </c>
      <c r="T120" s="395">
        <v>0</v>
      </c>
      <c r="U120" s="391" t="s">
        <v>1999</v>
      </c>
      <c r="V120" s="392" t="s">
        <v>405</v>
      </c>
      <c r="W120" s="393" t="s">
        <v>405</v>
      </c>
      <c r="X120" s="393" t="s">
        <v>405</v>
      </c>
      <c r="Y120" s="394">
        <v>9999</v>
      </c>
      <c r="Z120" s="395">
        <v>0</v>
      </c>
      <c r="AA120" s="391" t="s">
        <v>1999</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90000000900000990000780969</v>
      </c>
      <c r="G121" s="389" t="b">
        <f t="shared" si="46"/>
        <v>1</v>
      </c>
      <c r="H121" s="390">
        <f t="shared" si="47"/>
        <v>111</v>
      </c>
      <c r="I121" s="391" t="s">
        <v>1999</v>
      </c>
      <c r="J121" s="392" t="s">
        <v>405</v>
      </c>
      <c r="K121" s="393" t="s">
        <v>405</v>
      </c>
      <c r="L121" s="393" t="s">
        <v>405</v>
      </c>
      <c r="M121" s="394">
        <v>9999</v>
      </c>
      <c r="N121" s="395">
        <v>0</v>
      </c>
      <c r="O121" s="391" t="s">
        <v>1999</v>
      </c>
      <c r="P121" s="392" t="s">
        <v>405</v>
      </c>
      <c r="Q121" s="393" t="s">
        <v>405</v>
      </c>
      <c r="R121" s="393" t="s">
        <v>405</v>
      </c>
      <c r="S121" s="394">
        <v>9999</v>
      </c>
      <c r="T121" s="395">
        <v>0</v>
      </c>
      <c r="U121" s="391" t="s">
        <v>1999</v>
      </c>
      <c r="V121" s="392" t="s">
        <v>405</v>
      </c>
      <c r="W121" s="393" t="s">
        <v>405</v>
      </c>
      <c r="X121" s="393" t="s">
        <v>405</v>
      </c>
      <c r="Y121" s="394">
        <v>9999</v>
      </c>
      <c r="Z121" s="395">
        <v>0</v>
      </c>
      <c r="AA121" s="391" t="s">
        <v>1999</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90000000900000990000693270</v>
      </c>
      <c r="G122" s="389" t="b">
        <f t="shared" si="46"/>
        <v>1</v>
      </c>
      <c r="H122" s="390">
        <f t="shared" si="47"/>
        <v>112</v>
      </c>
      <c r="I122" s="391" t="s">
        <v>1999</v>
      </c>
      <c r="J122" s="392" t="s">
        <v>405</v>
      </c>
      <c r="K122" s="393" t="s">
        <v>405</v>
      </c>
      <c r="L122" s="393" t="s">
        <v>405</v>
      </c>
      <c r="M122" s="394">
        <v>9999</v>
      </c>
      <c r="N122" s="395">
        <v>0</v>
      </c>
      <c r="O122" s="391" t="s">
        <v>1999</v>
      </c>
      <c r="P122" s="392" t="s">
        <v>405</v>
      </c>
      <c r="Q122" s="393" t="s">
        <v>405</v>
      </c>
      <c r="R122" s="393" t="s">
        <v>405</v>
      </c>
      <c r="S122" s="394">
        <v>9999</v>
      </c>
      <c r="T122" s="395">
        <v>0</v>
      </c>
      <c r="U122" s="391" t="s">
        <v>1999</v>
      </c>
      <c r="V122" s="392" t="s">
        <v>405</v>
      </c>
      <c r="W122" s="393" t="s">
        <v>405</v>
      </c>
      <c r="X122" s="393" t="s">
        <v>405</v>
      </c>
      <c r="Y122" s="394">
        <v>9999</v>
      </c>
      <c r="Z122" s="395">
        <v>0</v>
      </c>
      <c r="AA122" s="391" t="s">
        <v>1999</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90000000900000990000991936</v>
      </c>
      <c r="G123" s="389" t="b">
        <f t="shared" si="46"/>
        <v>1</v>
      </c>
      <c r="H123" s="390">
        <f t="shared" si="47"/>
        <v>113</v>
      </c>
      <c r="I123" s="391" t="s">
        <v>1999</v>
      </c>
      <c r="J123" s="392" t="s">
        <v>405</v>
      </c>
      <c r="K123" s="393" t="s">
        <v>405</v>
      </c>
      <c r="L123" s="393" t="s">
        <v>405</v>
      </c>
      <c r="M123" s="394">
        <v>9999</v>
      </c>
      <c r="N123" s="395">
        <v>0</v>
      </c>
      <c r="O123" s="391" t="s">
        <v>1999</v>
      </c>
      <c r="P123" s="392" t="s">
        <v>405</v>
      </c>
      <c r="Q123" s="393" t="s">
        <v>405</v>
      </c>
      <c r="R123" s="393" t="s">
        <v>405</v>
      </c>
      <c r="S123" s="394">
        <v>9999</v>
      </c>
      <c r="T123" s="395">
        <v>0</v>
      </c>
      <c r="U123" s="391" t="s">
        <v>1999</v>
      </c>
      <c r="V123" s="392" t="s">
        <v>405</v>
      </c>
      <c r="W123" s="393" t="s">
        <v>405</v>
      </c>
      <c r="X123" s="393" t="s">
        <v>405</v>
      </c>
      <c r="Y123" s="394">
        <v>9999</v>
      </c>
      <c r="Z123" s="395">
        <v>0</v>
      </c>
      <c r="AA123" s="391" t="s">
        <v>1999</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90000000900000990000232332</v>
      </c>
      <c r="G124" s="389" t="b">
        <f t="shared" si="46"/>
        <v>1</v>
      </c>
      <c r="H124" s="390">
        <f t="shared" si="47"/>
        <v>114</v>
      </c>
      <c r="I124" s="391" t="s">
        <v>1999</v>
      </c>
      <c r="J124" s="392" t="s">
        <v>405</v>
      </c>
      <c r="K124" s="393" t="s">
        <v>405</v>
      </c>
      <c r="L124" s="393" t="s">
        <v>405</v>
      </c>
      <c r="M124" s="394">
        <v>9999</v>
      </c>
      <c r="N124" s="395">
        <v>0</v>
      </c>
      <c r="O124" s="391" t="s">
        <v>1999</v>
      </c>
      <c r="P124" s="392" t="s">
        <v>405</v>
      </c>
      <c r="Q124" s="393" t="s">
        <v>405</v>
      </c>
      <c r="R124" s="393" t="s">
        <v>405</v>
      </c>
      <c r="S124" s="394">
        <v>9999</v>
      </c>
      <c r="T124" s="395">
        <v>0</v>
      </c>
      <c r="U124" s="391" t="s">
        <v>1999</v>
      </c>
      <c r="V124" s="392" t="s">
        <v>405</v>
      </c>
      <c r="W124" s="393" t="s">
        <v>405</v>
      </c>
      <c r="X124" s="393" t="s">
        <v>405</v>
      </c>
      <c r="Y124" s="394">
        <v>9999</v>
      </c>
      <c r="Z124" s="395">
        <v>0</v>
      </c>
      <c r="AA124" s="391" t="s">
        <v>1999</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90000000900000990000543007</v>
      </c>
      <c r="G125" s="389" t="b">
        <f t="shared" si="46"/>
        <v>1</v>
      </c>
      <c r="H125" s="390">
        <f t="shared" si="47"/>
        <v>115</v>
      </c>
      <c r="I125" s="391" t="s">
        <v>1999</v>
      </c>
      <c r="J125" s="392" t="s">
        <v>405</v>
      </c>
      <c r="K125" s="393" t="s">
        <v>405</v>
      </c>
      <c r="L125" s="393" t="s">
        <v>405</v>
      </c>
      <c r="M125" s="394">
        <v>9999</v>
      </c>
      <c r="N125" s="395">
        <v>0</v>
      </c>
      <c r="O125" s="391" t="s">
        <v>1999</v>
      </c>
      <c r="P125" s="392" t="s">
        <v>405</v>
      </c>
      <c r="Q125" s="393" t="s">
        <v>405</v>
      </c>
      <c r="R125" s="393" t="s">
        <v>405</v>
      </c>
      <c r="S125" s="394">
        <v>9999</v>
      </c>
      <c r="T125" s="395">
        <v>0</v>
      </c>
      <c r="U125" s="391" t="s">
        <v>1999</v>
      </c>
      <c r="V125" s="392" t="s">
        <v>405</v>
      </c>
      <c r="W125" s="393" t="s">
        <v>405</v>
      </c>
      <c r="X125" s="393" t="s">
        <v>405</v>
      </c>
      <c r="Y125" s="394">
        <v>9999</v>
      </c>
      <c r="Z125" s="395">
        <v>0</v>
      </c>
      <c r="AA125" s="391" t="s">
        <v>1999</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90000000900000990000160281</v>
      </c>
      <c r="G126" s="389" t="b">
        <f t="shared" si="46"/>
        <v>1</v>
      </c>
      <c r="H126" s="390">
        <f t="shared" si="47"/>
        <v>116</v>
      </c>
      <c r="I126" s="391" t="s">
        <v>1999</v>
      </c>
      <c r="J126" s="392" t="s">
        <v>405</v>
      </c>
      <c r="K126" s="393" t="s">
        <v>405</v>
      </c>
      <c r="L126" s="393" t="s">
        <v>405</v>
      </c>
      <c r="M126" s="394">
        <v>9999</v>
      </c>
      <c r="N126" s="395">
        <v>0</v>
      </c>
      <c r="O126" s="391" t="s">
        <v>1999</v>
      </c>
      <c r="P126" s="392" t="s">
        <v>405</v>
      </c>
      <c r="Q126" s="393" t="s">
        <v>405</v>
      </c>
      <c r="R126" s="393" t="s">
        <v>405</v>
      </c>
      <c r="S126" s="394">
        <v>9999</v>
      </c>
      <c r="T126" s="395">
        <v>0</v>
      </c>
      <c r="U126" s="391" t="s">
        <v>1999</v>
      </c>
      <c r="V126" s="392" t="s">
        <v>405</v>
      </c>
      <c r="W126" s="393" t="s">
        <v>405</v>
      </c>
      <c r="X126" s="393" t="s">
        <v>405</v>
      </c>
      <c r="Y126" s="394">
        <v>9999</v>
      </c>
      <c r="Z126" s="395">
        <v>0</v>
      </c>
      <c r="AA126" s="391" t="s">
        <v>1999</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90000000900000990000314077</v>
      </c>
      <c r="G127" s="389" t="b">
        <f t="shared" si="46"/>
        <v>1</v>
      </c>
      <c r="H127" s="390">
        <f t="shared" si="47"/>
        <v>117</v>
      </c>
      <c r="I127" s="391" t="s">
        <v>1999</v>
      </c>
      <c r="J127" s="392" t="s">
        <v>405</v>
      </c>
      <c r="K127" s="393" t="s">
        <v>405</v>
      </c>
      <c r="L127" s="393" t="s">
        <v>405</v>
      </c>
      <c r="M127" s="394">
        <v>9999</v>
      </c>
      <c r="N127" s="395">
        <v>0</v>
      </c>
      <c r="O127" s="391" t="s">
        <v>1999</v>
      </c>
      <c r="P127" s="392" t="s">
        <v>405</v>
      </c>
      <c r="Q127" s="393" t="s">
        <v>405</v>
      </c>
      <c r="R127" s="393" t="s">
        <v>405</v>
      </c>
      <c r="S127" s="394">
        <v>9999</v>
      </c>
      <c r="T127" s="395">
        <v>0</v>
      </c>
      <c r="U127" s="391" t="s">
        <v>1999</v>
      </c>
      <c r="V127" s="392" t="s">
        <v>405</v>
      </c>
      <c r="W127" s="393" t="s">
        <v>405</v>
      </c>
      <c r="X127" s="393" t="s">
        <v>405</v>
      </c>
      <c r="Y127" s="394">
        <v>9999</v>
      </c>
      <c r="Z127" s="395">
        <v>0</v>
      </c>
      <c r="AA127" s="391" t="s">
        <v>1999</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90000000900000990000583359</v>
      </c>
      <c r="G128" s="389" t="b">
        <f t="shared" si="46"/>
        <v>1</v>
      </c>
      <c r="H128" s="390">
        <f t="shared" si="47"/>
        <v>118</v>
      </c>
      <c r="I128" s="391" t="s">
        <v>1999</v>
      </c>
      <c r="J128" s="392" t="s">
        <v>405</v>
      </c>
      <c r="K128" s="393" t="s">
        <v>405</v>
      </c>
      <c r="L128" s="393" t="s">
        <v>405</v>
      </c>
      <c r="M128" s="394">
        <v>9999</v>
      </c>
      <c r="N128" s="395">
        <v>0</v>
      </c>
      <c r="O128" s="391" t="s">
        <v>1999</v>
      </c>
      <c r="P128" s="392" t="s">
        <v>405</v>
      </c>
      <c r="Q128" s="393" t="s">
        <v>405</v>
      </c>
      <c r="R128" s="393" t="s">
        <v>405</v>
      </c>
      <c r="S128" s="394">
        <v>9999</v>
      </c>
      <c r="T128" s="395">
        <v>0</v>
      </c>
      <c r="U128" s="391" t="s">
        <v>1999</v>
      </c>
      <c r="V128" s="392" t="s">
        <v>405</v>
      </c>
      <c r="W128" s="393" t="s">
        <v>405</v>
      </c>
      <c r="X128" s="393" t="s">
        <v>405</v>
      </c>
      <c r="Y128" s="394">
        <v>9999</v>
      </c>
      <c r="Z128" s="395">
        <v>0</v>
      </c>
      <c r="AA128" s="391" t="s">
        <v>1999</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90000000900000990000054339</v>
      </c>
      <c r="G129" s="389" t="b">
        <f t="shared" si="46"/>
        <v>1</v>
      </c>
      <c r="H129" s="390">
        <f t="shared" si="47"/>
        <v>119</v>
      </c>
      <c r="I129" s="391" t="s">
        <v>1999</v>
      </c>
      <c r="J129" s="392" t="s">
        <v>405</v>
      </c>
      <c r="K129" s="393" t="s">
        <v>405</v>
      </c>
      <c r="L129" s="393" t="s">
        <v>405</v>
      </c>
      <c r="M129" s="394">
        <v>9999</v>
      </c>
      <c r="N129" s="395">
        <v>0</v>
      </c>
      <c r="O129" s="391" t="s">
        <v>1999</v>
      </c>
      <c r="P129" s="392" t="s">
        <v>405</v>
      </c>
      <c r="Q129" s="393" t="s">
        <v>405</v>
      </c>
      <c r="R129" s="393" t="s">
        <v>405</v>
      </c>
      <c r="S129" s="394">
        <v>9999</v>
      </c>
      <c r="T129" s="395">
        <v>0</v>
      </c>
      <c r="U129" s="391" t="s">
        <v>1999</v>
      </c>
      <c r="V129" s="392" t="s">
        <v>405</v>
      </c>
      <c r="W129" s="393" t="s">
        <v>405</v>
      </c>
      <c r="X129" s="393" t="s">
        <v>405</v>
      </c>
      <c r="Y129" s="394">
        <v>9999</v>
      </c>
      <c r="Z129" s="395">
        <v>0</v>
      </c>
      <c r="AA129" s="391" t="s">
        <v>1999</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90000000900000990000229145</v>
      </c>
      <c r="G130" s="389" t="b">
        <f t="shared" si="46"/>
        <v>1</v>
      </c>
      <c r="H130" s="390">
        <f t="shared" si="47"/>
        <v>120</v>
      </c>
      <c r="I130" s="391" t="s">
        <v>1999</v>
      </c>
      <c r="J130" s="392" t="s">
        <v>405</v>
      </c>
      <c r="K130" s="393" t="s">
        <v>405</v>
      </c>
      <c r="L130" s="393" t="s">
        <v>405</v>
      </c>
      <c r="M130" s="394">
        <v>9999</v>
      </c>
      <c r="N130" s="395">
        <v>0</v>
      </c>
      <c r="O130" s="391" t="s">
        <v>1999</v>
      </c>
      <c r="P130" s="392" t="s">
        <v>405</v>
      </c>
      <c r="Q130" s="393" t="s">
        <v>405</v>
      </c>
      <c r="R130" s="393" t="s">
        <v>405</v>
      </c>
      <c r="S130" s="394">
        <v>9999</v>
      </c>
      <c r="T130" s="395">
        <v>0</v>
      </c>
      <c r="U130" s="391" t="s">
        <v>1999</v>
      </c>
      <c r="V130" s="392" t="s">
        <v>405</v>
      </c>
      <c r="W130" s="393" t="s">
        <v>405</v>
      </c>
      <c r="X130" s="393" t="s">
        <v>405</v>
      </c>
      <c r="Y130" s="394">
        <v>9999</v>
      </c>
      <c r="Z130" s="395">
        <v>0</v>
      </c>
      <c r="AA130" s="391" t="s">
        <v>1999</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90000000900000990000225552</v>
      </c>
      <c r="G131" s="389" t="b">
        <f t="shared" si="46"/>
        <v>1</v>
      </c>
      <c r="H131" s="390">
        <f t="shared" si="47"/>
        <v>121</v>
      </c>
      <c r="I131" s="391" t="s">
        <v>1999</v>
      </c>
      <c r="J131" s="392" t="s">
        <v>405</v>
      </c>
      <c r="K131" s="393" t="s">
        <v>405</v>
      </c>
      <c r="L131" s="393" t="s">
        <v>405</v>
      </c>
      <c r="M131" s="394">
        <v>9999</v>
      </c>
      <c r="N131" s="395">
        <v>0</v>
      </c>
      <c r="O131" s="391" t="s">
        <v>1999</v>
      </c>
      <c r="P131" s="392" t="s">
        <v>405</v>
      </c>
      <c r="Q131" s="393" t="s">
        <v>405</v>
      </c>
      <c r="R131" s="393" t="s">
        <v>405</v>
      </c>
      <c r="S131" s="394">
        <v>9999</v>
      </c>
      <c r="T131" s="395">
        <v>0</v>
      </c>
      <c r="U131" s="391" t="s">
        <v>1999</v>
      </c>
      <c r="V131" s="392" t="s">
        <v>405</v>
      </c>
      <c r="W131" s="393" t="s">
        <v>405</v>
      </c>
      <c r="X131" s="393" t="s">
        <v>405</v>
      </c>
      <c r="Y131" s="394">
        <v>9999</v>
      </c>
      <c r="Z131" s="395">
        <v>0</v>
      </c>
      <c r="AA131" s="391" t="s">
        <v>1999</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90000000900000990000799050</v>
      </c>
      <c r="G132" s="389" t="b">
        <f t="shared" si="46"/>
        <v>1</v>
      </c>
      <c r="H132" s="390">
        <f t="shared" si="47"/>
        <v>122</v>
      </c>
      <c r="I132" s="391" t="s">
        <v>1999</v>
      </c>
      <c r="J132" s="392" t="s">
        <v>405</v>
      </c>
      <c r="K132" s="393" t="s">
        <v>405</v>
      </c>
      <c r="L132" s="393" t="s">
        <v>405</v>
      </c>
      <c r="M132" s="394">
        <v>9999</v>
      </c>
      <c r="N132" s="395">
        <v>0</v>
      </c>
      <c r="O132" s="391" t="s">
        <v>1999</v>
      </c>
      <c r="P132" s="392" t="s">
        <v>405</v>
      </c>
      <c r="Q132" s="393" t="s">
        <v>405</v>
      </c>
      <c r="R132" s="393" t="s">
        <v>405</v>
      </c>
      <c r="S132" s="394">
        <v>9999</v>
      </c>
      <c r="T132" s="395">
        <v>0</v>
      </c>
      <c r="U132" s="391" t="s">
        <v>1999</v>
      </c>
      <c r="V132" s="392" t="s">
        <v>405</v>
      </c>
      <c r="W132" s="393" t="s">
        <v>405</v>
      </c>
      <c r="X132" s="393" t="s">
        <v>405</v>
      </c>
      <c r="Y132" s="394">
        <v>9999</v>
      </c>
      <c r="Z132" s="395">
        <v>0</v>
      </c>
      <c r="AA132" s="391" t="s">
        <v>1999</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90000000900000990000598408</v>
      </c>
      <c r="G133" s="389" t="b">
        <f t="shared" si="46"/>
        <v>1</v>
      </c>
      <c r="H133" s="390">
        <f t="shared" si="47"/>
        <v>123</v>
      </c>
      <c r="I133" s="391" t="s">
        <v>1999</v>
      </c>
      <c r="J133" s="392" t="s">
        <v>405</v>
      </c>
      <c r="K133" s="393" t="s">
        <v>405</v>
      </c>
      <c r="L133" s="393" t="s">
        <v>405</v>
      </c>
      <c r="M133" s="394">
        <v>9999</v>
      </c>
      <c r="N133" s="395">
        <v>0</v>
      </c>
      <c r="O133" s="391" t="s">
        <v>1999</v>
      </c>
      <c r="P133" s="392" t="s">
        <v>405</v>
      </c>
      <c r="Q133" s="393" t="s">
        <v>405</v>
      </c>
      <c r="R133" s="393" t="s">
        <v>405</v>
      </c>
      <c r="S133" s="394">
        <v>9999</v>
      </c>
      <c r="T133" s="395">
        <v>0</v>
      </c>
      <c r="U133" s="391" t="s">
        <v>1999</v>
      </c>
      <c r="V133" s="392" t="s">
        <v>405</v>
      </c>
      <c r="W133" s="393" t="s">
        <v>405</v>
      </c>
      <c r="X133" s="393" t="s">
        <v>405</v>
      </c>
      <c r="Y133" s="394">
        <v>9999</v>
      </c>
      <c r="Z133" s="395">
        <v>0</v>
      </c>
      <c r="AA133" s="391" t="s">
        <v>1999</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90000000900000990000185216</v>
      </c>
      <c r="G134" s="389" t="b">
        <f t="shared" si="46"/>
        <v>1</v>
      </c>
      <c r="H134" s="390">
        <f t="shared" si="47"/>
        <v>124</v>
      </c>
      <c r="I134" s="391" t="s">
        <v>1999</v>
      </c>
      <c r="J134" s="392" t="s">
        <v>405</v>
      </c>
      <c r="K134" s="393" t="s">
        <v>405</v>
      </c>
      <c r="L134" s="393" t="s">
        <v>405</v>
      </c>
      <c r="M134" s="394">
        <v>9999</v>
      </c>
      <c r="N134" s="395">
        <v>0</v>
      </c>
      <c r="O134" s="391" t="s">
        <v>1999</v>
      </c>
      <c r="P134" s="392" t="s">
        <v>405</v>
      </c>
      <c r="Q134" s="393" t="s">
        <v>405</v>
      </c>
      <c r="R134" s="393" t="s">
        <v>405</v>
      </c>
      <c r="S134" s="394">
        <v>9999</v>
      </c>
      <c r="T134" s="395">
        <v>0</v>
      </c>
      <c r="U134" s="391" t="s">
        <v>1999</v>
      </c>
      <c r="V134" s="392" t="s">
        <v>405</v>
      </c>
      <c r="W134" s="393" t="s">
        <v>405</v>
      </c>
      <c r="X134" s="393" t="s">
        <v>405</v>
      </c>
      <c r="Y134" s="394">
        <v>9999</v>
      </c>
      <c r="Z134" s="395">
        <v>0</v>
      </c>
      <c r="AA134" s="391" t="s">
        <v>1999</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90000000900000990000138540</v>
      </c>
      <c r="G135" s="389" t="b">
        <f t="shared" si="46"/>
        <v>1</v>
      </c>
      <c r="H135" s="390">
        <f t="shared" si="47"/>
        <v>125</v>
      </c>
      <c r="I135" s="391" t="s">
        <v>1999</v>
      </c>
      <c r="J135" s="392" t="s">
        <v>405</v>
      </c>
      <c r="K135" s="393" t="s">
        <v>405</v>
      </c>
      <c r="L135" s="393" t="s">
        <v>405</v>
      </c>
      <c r="M135" s="394">
        <v>9999</v>
      </c>
      <c r="N135" s="395">
        <v>0</v>
      </c>
      <c r="O135" s="391" t="s">
        <v>1999</v>
      </c>
      <c r="P135" s="392" t="s">
        <v>405</v>
      </c>
      <c r="Q135" s="393" t="s">
        <v>405</v>
      </c>
      <c r="R135" s="393" t="s">
        <v>405</v>
      </c>
      <c r="S135" s="394">
        <v>9999</v>
      </c>
      <c r="T135" s="395">
        <v>0</v>
      </c>
      <c r="U135" s="391" t="s">
        <v>1999</v>
      </c>
      <c r="V135" s="392" t="s">
        <v>405</v>
      </c>
      <c r="W135" s="393" t="s">
        <v>405</v>
      </c>
      <c r="X135" s="393" t="s">
        <v>405</v>
      </c>
      <c r="Y135" s="394">
        <v>9999</v>
      </c>
      <c r="Z135" s="395">
        <v>0</v>
      </c>
      <c r="AA135" s="391" t="s">
        <v>1999</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90000000900000990000956042</v>
      </c>
      <c r="G136" s="389" t="b">
        <f t="shared" si="46"/>
        <v>1</v>
      </c>
      <c r="H136" s="390">
        <f t="shared" si="47"/>
        <v>126</v>
      </c>
      <c r="I136" s="391" t="s">
        <v>1999</v>
      </c>
      <c r="J136" s="392" t="s">
        <v>405</v>
      </c>
      <c r="K136" s="393" t="s">
        <v>405</v>
      </c>
      <c r="L136" s="393" t="s">
        <v>405</v>
      </c>
      <c r="M136" s="394">
        <v>9999</v>
      </c>
      <c r="N136" s="395">
        <v>0</v>
      </c>
      <c r="O136" s="391" t="s">
        <v>1999</v>
      </c>
      <c r="P136" s="392" t="s">
        <v>405</v>
      </c>
      <c r="Q136" s="393" t="s">
        <v>405</v>
      </c>
      <c r="R136" s="393" t="s">
        <v>405</v>
      </c>
      <c r="S136" s="394">
        <v>9999</v>
      </c>
      <c r="T136" s="395">
        <v>0</v>
      </c>
      <c r="U136" s="391" t="s">
        <v>1999</v>
      </c>
      <c r="V136" s="392" t="s">
        <v>405</v>
      </c>
      <c r="W136" s="393" t="s">
        <v>405</v>
      </c>
      <c r="X136" s="393" t="s">
        <v>405</v>
      </c>
      <c r="Y136" s="394">
        <v>9999</v>
      </c>
      <c r="Z136" s="395">
        <v>0</v>
      </c>
      <c r="AA136" s="391" t="s">
        <v>1999</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90000000900000990000183106</v>
      </c>
      <c r="G137" s="389" t="b">
        <f t="shared" si="46"/>
        <v>1</v>
      </c>
      <c r="H137" s="390">
        <f t="shared" si="47"/>
        <v>127</v>
      </c>
      <c r="I137" s="391" t="s">
        <v>1999</v>
      </c>
      <c r="J137" s="392" t="s">
        <v>405</v>
      </c>
      <c r="K137" s="393" t="s">
        <v>405</v>
      </c>
      <c r="L137" s="393" t="s">
        <v>405</v>
      </c>
      <c r="M137" s="394">
        <v>9999</v>
      </c>
      <c r="N137" s="395">
        <v>0</v>
      </c>
      <c r="O137" s="391" t="s">
        <v>1999</v>
      </c>
      <c r="P137" s="392" t="s">
        <v>405</v>
      </c>
      <c r="Q137" s="393" t="s">
        <v>405</v>
      </c>
      <c r="R137" s="393" t="s">
        <v>405</v>
      </c>
      <c r="S137" s="394">
        <v>9999</v>
      </c>
      <c r="T137" s="395">
        <v>0</v>
      </c>
      <c r="U137" s="391" t="s">
        <v>1999</v>
      </c>
      <c r="V137" s="392" t="s">
        <v>405</v>
      </c>
      <c r="W137" s="393" t="s">
        <v>405</v>
      </c>
      <c r="X137" s="393" t="s">
        <v>405</v>
      </c>
      <c r="Y137" s="394">
        <v>9999</v>
      </c>
      <c r="Z137" s="395">
        <v>0</v>
      </c>
      <c r="AA137" s="391" t="s">
        <v>1999</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90000000900000990000675032</v>
      </c>
      <c r="G138" s="389" t="b">
        <f t="shared" si="46"/>
        <v>1</v>
      </c>
      <c r="H138" s="390">
        <f t="shared" si="47"/>
        <v>128</v>
      </c>
      <c r="I138" s="391" t="s">
        <v>1999</v>
      </c>
      <c r="J138" s="392" t="s">
        <v>405</v>
      </c>
      <c r="K138" s="393" t="s">
        <v>405</v>
      </c>
      <c r="L138" s="393" t="s">
        <v>405</v>
      </c>
      <c r="M138" s="394">
        <v>9999</v>
      </c>
      <c r="N138" s="395">
        <v>0</v>
      </c>
      <c r="O138" s="391" t="s">
        <v>1999</v>
      </c>
      <c r="P138" s="392" t="s">
        <v>405</v>
      </c>
      <c r="Q138" s="393" t="s">
        <v>405</v>
      </c>
      <c r="R138" s="393" t="s">
        <v>405</v>
      </c>
      <c r="S138" s="394">
        <v>9999</v>
      </c>
      <c r="T138" s="395">
        <v>0</v>
      </c>
      <c r="U138" s="391" t="s">
        <v>1999</v>
      </c>
      <c r="V138" s="392" t="s">
        <v>405</v>
      </c>
      <c r="W138" s="393" t="s">
        <v>405</v>
      </c>
      <c r="X138" s="393" t="s">
        <v>405</v>
      </c>
      <c r="Y138" s="394">
        <v>9999</v>
      </c>
      <c r="Z138" s="395">
        <v>0</v>
      </c>
      <c r="AA138" s="391" t="s">
        <v>1999</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13" workbookViewId="0">
      <selection activeCell="I11" sqref="I1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2000</v>
      </c>
    </row>
    <row r="5" spans="1:5" ht="15.75" x14ac:dyDescent="0.25">
      <c r="B5" s="454" t="s">
        <v>479</v>
      </c>
    </row>
    <row r="6" spans="1:5" x14ac:dyDescent="0.25">
      <c r="C6" s="134" t="s">
        <v>482</v>
      </c>
      <c r="E6" s="455" t="s">
        <v>2001</v>
      </c>
    </row>
    <row r="7" spans="1:5" ht="15.75" x14ac:dyDescent="0.25">
      <c r="A7" s="134"/>
      <c r="C7" s="134" t="s">
        <v>480</v>
      </c>
      <c r="E7" s="456"/>
    </row>
    <row r="8" spans="1:5" ht="15.75" x14ac:dyDescent="0.25">
      <c r="A8" s="134"/>
      <c r="C8" s="134" t="s">
        <v>481</v>
      </c>
      <c r="E8" s="457" t="s">
        <v>2002</v>
      </c>
    </row>
    <row r="9" spans="1:5" x14ac:dyDescent="0.25">
      <c r="C9" s="134" t="s">
        <v>483</v>
      </c>
      <c r="E9" s="455" t="s">
        <v>2003</v>
      </c>
    </row>
    <row r="10" spans="1:5" ht="15.75" x14ac:dyDescent="0.25">
      <c r="C10" s="134" t="s">
        <v>495</v>
      </c>
      <c r="E10" s="458" t="s">
        <v>2004</v>
      </c>
    </row>
    <row r="11" spans="1:5" x14ac:dyDescent="0.25">
      <c r="C11" s="134" t="s">
        <v>485</v>
      </c>
      <c r="E11" s="455" t="s">
        <v>2005</v>
      </c>
    </row>
    <row r="12" spans="1:5" x14ac:dyDescent="0.25">
      <c r="C12" s="134" t="s">
        <v>484</v>
      </c>
      <c r="E12" s="455" t="s">
        <v>2006</v>
      </c>
    </row>
    <row r="13" spans="1:5" x14ac:dyDescent="0.25">
      <c r="C13" s="134" t="s">
        <v>486</v>
      </c>
      <c r="D13" s="455"/>
      <c r="E13" s="468">
        <v>0.3298611111111111</v>
      </c>
    </row>
    <row r="14" spans="1:5" x14ac:dyDescent="0.25">
      <c r="C14" s="134" t="s">
        <v>487</v>
      </c>
      <c r="E14" s="468">
        <v>0.36458333333333331</v>
      </c>
    </row>
    <row r="15" spans="1:5" x14ac:dyDescent="0.25">
      <c r="C15" s="134" t="s">
        <v>488</v>
      </c>
      <c r="E15" s="468">
        <v>0.37986111111111115</v>
      </c>
    </row>
    <row r="16" spans="1:5" x14ac:dyDescent="0.25">
      <c r="C16" s="134" t="s">
        <v>489</v>
      </c>
      <c r="E16" s="468">
        <v>0.80208333333333337</v>
      </c>
    </row>
    <row r="17" spans="3:5" x14ac:dyDescent="0.25">
      <c r="C17" s="134" t="s">
        <v>490</v>
      </c>
      <c r="E17" s="455">
        <v>16</v>
      </c>
    </row>
    <row r="18" spans="3:5" x14ac:dyDescent="0.25">
      <c r="C18" s="134" t="s">
        <v>491</v>
      </c>
      <c r="E18" s="455" t="s">
        <v>179</v>
      </c>
    </row>
    <row r="19" spans="3:5" x14ac:dyDescent="0.25">
      <c r="C19" s="134" t="s">
        <v>492</v>
      </c>
      <c r="E19" s="455" t="s">
        <v>179</v>
      </c>
    </row>
    <row r="20" spans="3:5" x14ac:dyDescent="0.25">
      <c r="C20" s="134" t="s">
        <v>501</v>
      </c>
      <c r="E20" s="455" t="s">
        <v>2007</v>
      </c>
    </row>
    <row r="21" spans="3:5" x14ac:dyDescent="0.25">
      <c r="C21" s="134"/>
      <c r="E21" s="455"/>
    </row>
    <row r="22" spans="3:5" x14ac:dyDescent="0.25">
      <c r="C22" s="134" t="s">
        <v>496</v>
      </c>
      <c r="E22" s="455" t="s">
        <v>2008</v>
      </c>
    </row>
    <row r="23" spans="3:5" x14ac:dyDescent="0.25">
      <c r="C23" s="134"/>
      <c r="E23" s="455"/>
    </row>
    <row r="24" spans="3:5" x14ac:dyDescent="0.25">
      <c r="C24" s="134" t="s">
        <v>497</v>
      </c>
      <c r="E24" s="455" t="s">
        <v>2008</v>
      </c>
    </row>
    <row r="25" spans="3:5" x14ac:dyDescent="0.25">
      <c r="C25" s="134"/>
      <c r="E25" s="455"/>
    </row>
    <row r="26" spans="3:5" x14ac:dyDescent="0.25">
      <c r="C26" s="134" t="s">
        <v>498</v>
      </c>
      <c r="E26" s="455"/>
    </row>
    <row r="27" spans="3:5" x14ac:dyDescent="0.25">
      <c r="C27" s="134"/>
      <c r="E27" s="455"/>
    </row>
    <row r="28" spans="3:5" x14ac:dyDescent="0.25">
      <c r="C28" s="134" t="s">
        <v>494</v>
      </c>
      <c r="E28" s="455" t="s">
        <v>2010</v>
      </c>
    </row>
    <row r="29" spans="3:5" x14ac:dyDescent="0.25">
      <c r="C29" s="134"/>
      <c r="E29" s="455"/>
    </row>
    <row r="30" spans="3:5" x14ac:dyDescent="0.25">
      <c r="C30" s="134" t="s">
        <v>493</v>
      </c>
      <c r="E30" s="455" t="s">
        <v>2009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9"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5" t="s">
        <v>215</v>
      </c>
      <c r="F1" s="475"/>
      <c r="G1" s="475"/>
      <c r="H1" s="475"/>
      <c r="I1" s="475"/>
      <c r="J1" s="448"/>
      <c r="L1" s="475" t="s">
        <v>370</v>
      </c>
      <c r="M1" s="475"/>
      <c r="N1" s="475"/>
      <c r="O1" s="475"/>
      <c r="P1" s="475"/>
      <c r="S1" s="474" t="s">
        <v>212</v>
      </c>
      <c r="T1" s="474"/>
      <c r="U1" s="474"/>
      <c r="V1" s="474"/>
      <c r="W1" s="474"/>
      <c r="X1" s="474"/>
      <c r="Y1" s="409"/>
      <c r="Z1" s="325"/>
      <c r="AA1" s="325"/>
      <c r="AB1" s="474" t="s">
        <v>222</v>
      </c>
      <c r="AC1" s="474"/>
      <c r="AD1" s="474"/>
      <c r="AE1" s="474"/>
      <c r="AF1" s="474"/>
      <c r="AG1" s="474"/>
      <c r="AH1" s="409">
        <v>0</v>
      </c>
      <c r="AI1" s="325"/>
      <c r="AJ1" s="325"/>
      <c r="AK1" s="474" t="s">
        <v>233</v>
      </c>
      <c r="AL1" s="474"/>
      <c r="AM1" s="474"/>
      <c r="AN1" s="474"/>
      <c r="AO1" s="474"/>
      <c r="AP1" s="474"/>
      <c r="AQ1" s="409">
        <v>0</v>
      </c>
      <c r="AR1" s="325"/>
      <c r="AS1" s="325"/>
      <c r="AT1" s="474" t="s">
        <v>234</v>
      </c>
      <c r="AU1" s="474"/>
      <c r="AV1" s="474"/>
      <c r="AW1" s="474"/>
      <c r="AX1" s="474"/>
      <c r="AY1" s="474"/>
      <c r="AZ1" s="409">
        <v>0</v>
      </c>
      <c r="BA1" s="325"/>
      <c r="BB1" s="325"/>
      <c r="BC1" s="474" t="s">
        <v>235</v>
      </c>
      <c r="BD1" s="474"/>
      <c r="BE1" s="474"/>
      <c r="BF1" s="474"/>
      <c r="BG1" s="474"/>
      <c r="BH1" s="474"/>
      <c r="BI1" s="409">
        <v>0</v>
      </c>
      <c r="BJ1" s="325"/>
      <c r="BK1" s="325"/>
      <c r="BL1" s="474" t="s">
        <v>232</v>
      </c>
      <c r="BM1" s="474"/>
      <c r="BN1" s="474"/>
      <c r="BO1" s="474"/>
      <c r="BP1" s="474"/>
      <c r="BQ1" s="474"/>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11 PEK Stolín - Geisler Dan</v>
      </c>
      <c r="C3" s="325">
        <f>IF(OR($A3="",TYPE(VLOOKUP($A3,Centrum!$D$3:$M$130,10,0))&gt;3),"",VLOOKUP($A3,Centrum!$D$3:$M$130,10,0))</f>
        <v>11</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40</v>
      </c>
      <c r="H3" s="325">
        <f ca="1">IF($A3="","",VLOOKUP(VLOOKUP($A3,Centrum!$D$3:$M$130,10,0),Centrum!$A$3:$CB$130,H$132,0))</f>
        <v>9</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25</v>
      </c>
      <c r="M3" s="325">
        <f ca="1">IF(OR($A3="",TYPE(VLOOKUP($A3,Centrum!$D$3:$M$130,10,0))&gt;3),"",VLOOKUP(VLOOKUP($A3,Centrum!$D$3:$M$130,10,0),Centrum!$A$3:$CB$130,M$132,0))</f>
        <v>1</v>
      </c>
      <c r="N3" s="325">
        <f ca="1">IF(OR($A3="",TYPE(VLOOKUP($A3,Centrum!$D$3:$M$130,10,0))&gt;3),"",VLOOKUP(VLOOKUP($A3,Centrum!$D$3:$M$130,10,0),Centrum!$A$3:$CB$130,N$132,0))</f>
        <v>10</v>
      </c>
      <c r="O3" s="325">
        <f ca="1">IF(OR($A3="",TYPE(VLOOKUP($A3,Centrum!$D$3:$M$130,10,0))&gt;3),"",VLOOKUP(VLOOKUP($A3,Centrum!$D$3:$M$130,10,0),Centrum!$A$3:$CB$130,O$132,0))</f>
        <v>13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25</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1</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10</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13</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 xml:space="preserve">29   - Lukas Weber (Stahlball e.V.)  </v>
      </c>
      <c r="C4" s="325">
        <f>IF(OR($A4="",TYPE(VLOOKUP($A4,Centrum!$D$3:$M$130,10,0))&gt;3),"",VLOOKUP($A4,Centrum!$D$3:$M$130,10,0))</f>
        <v>29</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33</v>
      </c>
      <c r="H4" s="325">
        <f ca="1">IF($A4="","",VLOOKUP(VLOOKUP($A4,Centrum!$D$3:$M$130,10,0),Centrum!$A$3:$CB$130,H$132,0))</f>
        <v>8</v>
      </c>
      <c r="I4" s="325">
        <f ca="1">IF($A4="","",VLOOKUP(VLOOKUP($A4,Centrum!$D$3:$M$130,10,0),Centrum!$A$3:$CB$130,I$132,0))</f>
        <v>0</v>
      </c>
      <c r="J4" s="325">
        <f ca="1">IF(OR($A4="",TYPE(VLOOKUP($A4,Centrum!$D$3:$M$130,10,0))&gt;3),"",VLOOKUP(VLOOKUP($A4,Centrum!$D$3:$M$130,10,0),Centrum!$A$3:$CB$130,J$132,0))</f>
        <v>21</v>
      </c>
      <c r="L4" s="325" t="str">
        <f ca="1">IF(OR($A4="",TYPE(VLOOKUP($A4,Centrum!$D$3:$M$130,10,0))&gt;3),"",VLOOKUP(VLOOKUP($A4,Centrum!$D$3:$M$130,10,0),Centrum!$A$3:$CB$130,L$132,0))</f>
        <v/>
      </c>
      <c r="M4" s="325">
        <f ca="1">IF(OR($A4="",TYPE(VLOOKUP($A4,Centrum!$D$3:$M$130,10,0))&gt;3),"",VLOOKUP(VLOOKUP($A4,Centrum!$D$3:$M$130,10,0),Centrum!$A$3:$CB$130,M$132,0))</f>
        <v>21</v>
      </c>
      <c r="N4" s="325">
        <f ca="1">IF(OR($A4="",TYPE(VLOOKUP($A4,Centrum!$D$3:$M$130,10,0))&gt;3),"",VLOOKUP(VLOOKUP($A4,Centrum!$D$3:$M$130,10,0),Centrum!$A$3:$CB$130,N$132,0))</f>
        <v>8</v>
      </c>
      <c r="O4" s="325">
        <f ca="1">IF(OR($A4="",TYPE(VLOOKUP($A4,Centrum!$D$3:$M$130,10,0))&gt;3),"",VLOOKUP(VLOOKUP($A4,Centrum!$D$3:$M$130,10,0),Centrum!$A$3:$CB$130,O$132,0))</f>
        <v>18</v>
      </c>
      <c r="P4" s="325">
        <f ca="1">IF(OR($A4="",TYPE(VLOOKUP($A4,Centrum!$D$3:$M$130,10,0))&gt;3),"",VLOOKUP(VLOOKUP($A4,Centrum!$D$3:$M$130,10,0),Centrum!$A$3:$CB$130,P$132,0))</f>
        <v>0</v>
      </c>
      <c r="Q4" s="325">
        <f ca="1">IF(OR($A4="",TYPE(VLOOKUP($A4,Centrum!$D$3:$M$130,10,0))&gt;3),"",VLOOKUP(VLOOKUP($A4,Centrum!$D$3:$M$130,10,0),Centrum!$A$3:$CB$130,Q$132,0))</f>
        <v>0</v>
      </c>
      <c r="S4" s="325" t="str">
        <f ca="1">IF(OR($A4="",TYPE(VLOOKUP($A4,Centrum!$D$3:$M$130,10,0))&gt;3),"",VLOOKUP(VLOOKUP($A4,Centrum!$D$3:$M$130,10,0),Centrum!$A$3:$CB$130,S$132,0))</f>
        <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21</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8</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18</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18 PK Osika Plzeň - Valenz Jan</v>
      </c>
      <c r="C5" s="325">
        <f>IF(OR($A5="",TYPE(VLOOKUP($A5,Centrum!$D$3:$M$130,10,0))&gt;3),"",VLOOKUP($A5,Centrum!$D$3:$M$130,10,0))</f>
        <v>18</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30</v>
      </c>
      <c r="H5" s="325">
        <f ca="1">IF($A5="","",VLOOKUP(VLOOKUP($A5,Centrum!$D$3:$M$130,10,0),Centrum!$A$3:$CB$130,H$132,0))</f>
        <v>7</v>
      </c>
      <c r="I5" s="325">
        <f ca="1">IF($A5="","",VLOOKUP(VLOOKUP($A5,Centrum!$D$3:$M$130,10,0),Centrum!$A$3:$CB$130,I$132,0))</f>
        <v>3</v>
      </c>
      <c r="J5" s="325">
        <f ca="1">IF(OR($A5="",TYPE(VLOOKUP($A5,Centrum!$D$3:$M$130,10,0))&gt;3),"",VLOOKUP(VLOOKUP($A5,Centrum!$D$3:$M$130,10,0),Centrum!$A$3:$CB$130,J$132,0))</f>
        <v>20</v>
      </c>
      <c r="L5" s="325">
        <f ca="1">IF(OR($A5="",TYPE(VLOOKUP($A5,Centrum!$D$3:$M$130,10,0))&gt;3),"",VLOOKUP(VLOOKUP($A5,Centrum!$D$3:$M$130,10,0),Centrum!$A$3:$CB$130,L$132,0))</f>
        <v>4</v>
      </c>
      <c r="M5" s="325">
        <f ca="1">IF(OR($A5="",TYPE(VLOOKUP($A5,Centrum!$D$3:$M$130,10,0))&gt;3),"",VLOOKUP(VLOOKUP($A5,Centrum!$D$3:$M$130,10,0),Centrum!$A$3:$CB$130,M$132,0))</f>
        <v>9</v>
      </c>
      <c r="N5" s="325">
        <f ca="1">IF(OR($A5="",TYPE(VLOOKUP($A5,Centrum!$D$3:$M$130,10,0))&gt;3),"",VLOOKUP(VLOOKUP($A5,Centrum!$D$3:$M$130,10,0),Centrum!$A$3:$CB$130,N$132,0))</f>
        <v>14</v>
      </c>
      <c r="O5" s="325">
        <f ca="1">IF(OR($A5="",TYPE(VLOOKUP($A5,Centrum!$D$3:$M$130,10,0))&gt;3),"",VLOOKUP(VLOOKUP($A5,Centrum!$D$3:$M$130,10,0),Centrum!$A$3:$CB$130,O$132,0))</f>
        <v>29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9</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14</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29</v>
      </c>
      <c r="AU5" s="325">
        <f ca="1">IF(OR(OR($A5="",TYPE(VLOOKUP($A5,Centrum!$D$3:$M$130,10,0))&gt;3),$A$1&lt;4),"",VLOOKUP(VLOOKUP($A5,Centrum!$D$3:$M$130,10,0),Centrum!$A$3:$CB$130,AU$132,0))</f>
        <v>0</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PC Sokol Lipník - Froňková Blanka</v>
      </c>
      <c r="C6" s="325">
        <f>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37</v>
      </c>
      <c r="H6" s="325">
        <f ca="1">IF($A6="","",VLOOKUP(VLOOKUP($A6,Centrum!$D$3:$M$130,10,0),Centrum!$A$3:$CB$130,H$132,0))</f>
        <v>6</v>
      </c>
      <c r="I6" s="325">
        <f ca="1">IF($A6="","",VLOOKUP(VLOOKUP($A6,Centrum!$D$3:$M$130,10,0),Centrum!$A$3:$CB$130,I$132,0))</f>
        <v>3</v>
      </c>
      <c r="J6" s="325">
        <f ca="1">IF(OR($A6="",TYPE(VLOOKUP($A6,Centrum!$D$3:$M$130,10,0))&gt;3),"",VLOOKUP(VLOOKUP($A6,Centrum!$D$3:$M$130,10,0),Centrum!$A$3:$CB$130,J$132,0))</f>
        <v>13</v>
      </c>
      <c r="L6" s="325">
        <f ca="1">IF(OR($A6="",TYPE(VLOOKUP($A6,Centrum!$D$3:$M$130,10,0))&gt;3),"",VLOOKUP(VLOOKUP($A6,Centrum!$D$3:$M$130,10,0),Centrum!$A$3:$CB$130,L$132,0))</f>
        <v>15</v>
      </c>
      <c r="M6" s="325">
        <f ca="1">IF(OR($A6="",TYPE(VLOOKUP($A6,Centrum!$D$3:$M$130,10,0))&gt;3),"",VLOOKUP(VLOOKUP($A6,Centrum!$D$3:$M$130,10,0),Centrum!$A$3:$CB$130,M$132,0))</f>
        <v>11</v>
      </c>
      <c r="N6" s="325">
        <f ca="1">IF(OR($A6="",TYPE(VLOOKUP($A6,Centrum!$D$3:$M$130,10,0))&gt;3),"",VLOOKUP(VLOOKUP($A6,Centrum!$D$3:$M$130,10,0),Centrum!$A$3:$CB$130,N$132,0))</f>
        <v>16</v>
      </c>
      <c r="O6" s="325">
        <f ca="1">IF(OR($A6="",TYPE(VLOOKUP($A6,Centrum!$D$3:$M$130,10,0))&gt;3),"",VLOOKUP(VLOOKUP($A6,Centrum!$D$3:$M$130,10,0),Centrum!$A$3:$CB$130,O$132,0))</f>
        <v>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15</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11</v>
      </c>
      <c r="AC6" s="325">
        <f ca="1">IF(OR($A6="",TYPE(VLOOKUP($A6,Centrum!$D$3:$M$130,10,0))&gt;3),"",VLOOKUP(VLOOKUP($A6,Centrum!$D$3:$M$130,10,0),Centrum!$A$3:$CB$130,AC$132,0))</f>
        <v>0</v>
      </c>
      <c r="AD6" s="325">
        <f ca="1">IF(OR($A6="",TYPE(VLOOKUP($A6,Centrum!$D$3:$M$130,10,0))&gt;3),"",VLOOKUP(VLOOKUP($A6,Centrum!$D$3:$M$130,10,0),Centrum!$A$3:$CB$130,AD$132,0))</f>
        <v>-7</v>
      </c>
      <c r="AK6" s="325">
        <f ca="1">IF(OR($A6="",TYPE(VLOOKUP($A6,Centrum!$D$3:$M$130,10,0))&gt;3),"",VLOOKUP(VLOOKUP($A6,Centrum!$D$3:$M$130,10,0),Centrum!$A$3:$CB$130,AK$132,0))</f>
        <v>16</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8</v>
      </c>
      <c r="AU6" s="325">
        <f ca="1">IF(OR(OR($A6="",TYPE(VLOOKUP($A6,Centrum!$D$3:$M$130,10,0))&gt;3),$A$1&lt;4),"",VLOOKUP(VLOOKUP($A6,Centrum!$D$3:$M$130,10,0),Centrum!$A$3:$CB$130,AU$132,0))</f>
        <v>1</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13 SKP Kulová osma - Krejčín Leoš</v>
      </c>
      <c r="C7" s="325">
        <f>IF(OR($A7="",TYPE(VLOOKUP($A7,Centrum!$D$3:$M$130,10,0))&gt;3),"",VLOOKUP($A7,Centrum!$D$3:$M$130,10,0))</f>
        <v>13</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0</v>
      </c>
      <c r="J7" s="325">
        <f ca="1">IF(OR($A7="",TYPE(VLOOKUP($A7,Centrum!$D$3:$M$130,10,0))&gt;3),"",VLOOKUP(VLOOKUP($A7,Centrum!$D$3:$M$130,10,0),Centrum!$A$3:$CB$130,J$132,0))</f>
        <v>11</v>
      </c>
      <c r="L7" s="325">
        <f ca="1">IF(OR($A7="",TYPE(VLOOKUP($A7,Centrum!$D$3:$M$130,10,0))&gt;3),"",VLOOKUP(VLOOKUP($A7,Centrum!$D$3:$M$130,10,0),Centrum!$A$3:$CB$130,L$132,0))</f>
        <v>27</v>
      </c>
      <c r="M7" s="325">
        <f ca="1">IF(OR($A7="",TYPE(VLOOKUP($A7,Centrum!$D$3:$M$130,10,0))&gt;3),"",VLOOKUP(VLOOKUP($A7,Centrum!$D$3:$M$130,10,0),Centrum!$A$3:$CB$130,M$132,0))</f>
        <v>26</v>
      </c>
      <c r="N7" s="325">
        <f ca="1">IF(OR($A7="",TYPE(VLOOKUP($A7,Centrum!$D$3:$M$130,10,0))&gt;3),"",VLOOKUP(VLOOKUP($A7,Centrum!$D$3:$M$130,10,0),Centrum!$A$3:$CB$130,N$132,0))</f>
        <v>5</v>
      </c>
      <c r="O7" s="325">
        <f ca="1">IF(OR($A7="",TYPE(VLOOKUP($A7,Centrum!$D$3:$M$130,10,0))&gt;3),"",VLOOKUP(VLOOKUP($A7,Centrum!$D$3:$M$130,10,0),Centrum!$A$3:$CB$130,O$132,0))</f>
        <v>11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27</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26</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5</v>
      </c>
      <c r="AL7" s="325">
        <f ca="1">IF(OR($A7="",TYPE(VLOOKUP($A7,Centrum!$D$3:$M$130,10,0))&gt;3),"",VLOOKUP(VLOOKUP($A7,Centrum!$D$3:$M$130,10,0),Centrum!$A$3:$CB$130,AL$132,0))</f>
        <v>1</v>
      </c>
      <c r="AM7" s="325">
        <f ca="1">IF(OR($A7="",TYPE(VLOOKUP($A7,Centrum!$D$3:$M$130,10,0))&gt;3),"",VLOOKUP(VLOOKUP($A7,Centrum!$D$3:$M$130,10,0),Centrum!$A$3:$CB$130,AM$132,0))</f>
        <v>4</v>
      </c>
      <c r="AT7" s="325">
        <f ca="1">IF(OR(OR($A7="",TYPE(VLOOKUP($A7,Centrum!$D$3:$M$130,10,0))&gt;3),$A$1&lt;4),"",VLOOKUP(VLOOKUP($A7,Centrum!$D$3:$M$130,10,0),Centrum!$A$3:$CB$130,AT$132,0))</f>
        <v>11</v>
      </c>
      <c r="AU7" s="325">
        <f ca="1">IF(OR(OR($A7="",TYPE(VLOOKUP($A7,Centrum!$D$3:$M$130,10,0))&gt;3),$A$1&lt;4),"",VLOOKUP(VLOOKUP($A7,Centrum!$D$3:$M$130,10,0),Centrum!$A$3:$CB$130,AU$132,0))</f>
        <v>0</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15 SK Sahara Vědomice - Přibyl Miloš</v>
      </c>
      <c r="C8" s="325">
        <f>IF(OR($A8="",TYPE(VLOOKUP($A8,Centrum!$D$3:$M$130,10,0))&gt;3),"",VLOOKUP($A8,Centrum!$D$3:$M$130,10,0))</f>
        <v>15</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35</v>
      </c>
      <c r="H8" s="325">
        <f ca="1">IF($A8="","",VLOOKUP(VLOOKUP($A8,Centrum!$D$3:$M$130,10,0),Centrum!$A$3:$CB$130,H$132,0))</f>
        <v>5</v>
      </c>
      <c r="I8" s="325">
        <f ca="1">IF($A8="","",VLOOKUP(VLOOKUP($A8,Centrum!$D$3:$M$130,10,0),Centrum!$A$3:$CB$130,I$132,0))</f>
        <v>3</v>
      </c>
      <c r="J8" s="325">
        <f ca="1">IF(OR($A8="",TYPE(VLOOKUP($A8,Centrum!$D$3:$M$130,10,0))&gt;3),"",VLOOKUP(VLOOKUP($A8,Centrum!$D$3:$M$130,10,0),Centrum!$A$3:$CB$130,J$132,0))</f>
        <v>2</v>
      </c>
      <c r="L8" s="325">
        <f ca="1">IF(OR($A8="",TYPE(VLOOKUP($A8,Centrum!$D$3:$M$130,10,0))&gt;3),"",VLOOKUP(VLOOKUP($A8,Centrum!$D$3:$M$130,10,0),Centrum!$A$3:$CB$130,L$132,0))</f>
        <v>1</v>
      </c>
      <c r="M8" s="325">
        <f ca="1">IF(OR($A8="",TYPE(VLOOKUP($A8,Centrum!$D$3:$M$130,10,0))&gt;3),"",VLOOKUP(VLOOKUP($A8,Centrum!$D$3:$M$130,10,0),Centrum!$A$3:$CB$130,M$132,0))</f>
        <v>4</v>
      </c>
      <c r="N8" s="325">
        <f ca="1">IF(OR($A8="",TYPE(VLOOKUP($A8,Centrum!$D$3:$M$130,10,0))&gt;3),"",VLOOKUP(VLOOKUP($A8,Centrum!$D$3:$M$130,10,0),Centrum!$A$3:$CB$130,N$132,0))</f>
        <v>12</v>
      </c>
      <c r="O8" s="325">
        <f ca="1">IF(OR($A8="",TYPE(VLOOKUP($A8,Centrum!$D$3:$M$130,10,0))&gt;3),"",VLOOKUP(VLOOKUP($A8,Centrum!$D$3:$M$130,10,0),Centrum!$A$3:$CB$130,O$132,0))</f>
        <v>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v>
      </c>
      <c r="T8" s="325">
        <f ca="1">IF(OR($A8="",TYPE(VLOOKUP($A8,Centrum!$D$3:$M$130,10,0))&gt;3),"",VLOOKUP(VLOOKUP($A8,Centrum!$D$3:$M$130,10,0),Centrum!$A$3:$CB$130,T$132,0))</f>
        <v>0</v>
      </c>
      <c r="U8" s="325">
        <f ca="1">IF(OR($A8="",TYPE(VLOOKUP($A8,Centrum!$D$3:$M$130,10,0))&gt;3),"",VLOOKUP(VLOOKUP($A8,Centrum!$D$3:$M$130,10,0),Centrum!$A$3:$CB$130,U$132,0))</f>
        <v>-11</v>
      </c>
      <c r="AB8" s="325">
        <f ca="1">IF(OR($A8="",TYPE(VLOOKUP($A8,Centrum!$D$3:$M$130,10,0))&gt;3),"",VLOOKUP(VLOOKUP($A8,Centrum!$D$3:$M$130,10,0),Centrum!$A$3:$CB$130,AB$132,0))</f>
        <v>4</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12</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5</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14 Sokol Kostomlaty - Vlach Jaromír</v>
      </c>
      <c r="C9" s="325">
        <f>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34</v>
      </c>
      <c r="H9" s="325">
        <f ca="1">IF($A9="","",VLOOKUP(VLOOKUP($A9,Centrum!$D$3:$M$130,10,0),Centrum!$A$3:$CB$130,H$132,0))</f>
        <v>5</v>
      </c>
      <c r="I9" s="325">
        <f ca="1">IF($A9="","",VLOOKUP(VLOOKUP($A9,Centrum!$D$3:$M$130,10,0),Centrum!$A$3:$CB$130,I$132,0))</f>
        <v>0</v>
      </c>
      <c r="J9" s="325">
        <f ca="1">IF(OR($A9="",TYPE(VLOOKUP($A9,Centrum!$D$3:$M$130,10,0))&gt;3),"",VLOOKUP(VLOOKUP($A9,Centrum!$D$3:$M$130,10,0),Centrum!$A$3:$CB$130,J$132,0))</f>
        <v>5</v>
      </c>
      <c r="L9" s="325">
        <f ca="1">IF(OR($A9="",TYPE(VLOOKUP($A9,Centrum!$D$3:$M$130,10,0))&gt;3),"",VLOOKUP(VLOOKUP($A9,Centrum!$D$3:$M$130,10,0),Centrum!$A$3:$CB$130,L$132,0))</f>
        <v>28</v>
      </c>
      <c r="M9" s="325">
        <f ca="1">IF(OR($A9="",TYPE(VLOOKUP($A9,Centrum!$D$3:$M$130,10,0))&gt;3),"",VLOOKUP(VLOOKUP($A9,Centrum!$D$3:$M$130,10,0),Centrum!$A$3:$CB$130,M$132,0))</f>
        <v>6</v>
      </c>
      <c r="N9" s="325">
        <f ca="1">IF(OR($A9="",TYPE(VLOOKUP($A9,Centrum!$D$3:$M$130,10,0))&gt;3),"",VLOOKUP(VLOOKUP($A9,Centrum!$D$3:$M$130,10,0),Centrum!$A$3:$CB$130,N$132,0))</f>
        <v>18</v>
      </c>
      <c r="O9" s="325">
        <f ca="1">IF(OR($A9="",TYPE(VLOOKUP($A9,Centrum!$D$3:$M$130,10,0))&gt;3),"",VLOOKUP(VLOOKUP($A9,Centrum!$D$3:$M$130,10,0),Centrum!$A$3:$CB$130,O$132,0))</f>
        <v>25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28</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6</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18</v>
      </c>
      <c r="AL9" s="325">
        <f ca="1">IF(OR($A9="",TYPE(VLOOKUP($A9,Centrum!$D$3:$M$130,10,0))&gt;3),"",VLOOKUP(VLOOKUP($A9,Centrum!$D$3:$M$130,10,0),Centrum!$A$3:$CB$130,AL$132,0))</f>
        <v>0</v>
      </c>
      <c r="AM9" s="325">
        <f ca="1">IF(OR($A9="",TYPE(VLOOKUP($A9,Centrum!$D$3:$M$130,10,0))&gt;3),"",VLOOKUP(VLOOKUP($A9,Centrum!$D$3:$M$130,10,0),Centrum!$A$3:$CB$130,AM$132,0))</f>
        <v>-7</v>
      </c>
      <c r="AT9" s="325">
        <f ca="1">IF(OR(OR($A9="",TYPE(VLOOKUP($A9,Centrum!$D$3:$M$130,10,0))&gt;3),$A$1&lt;4),"",VLOOKUP(VLOOKUP($A9,Centrum!$D$3:$M$130,10,0),Centrum!$A$3:$CB$130,AT$132,0))</f>
        <v>25</v>
      </c>
      <c r="AU9" s="325">
        <f ca="1">IF(OR(OR($A9="",TYPE(VLOOKUP($A9,Centrum!$D$3:$M$130,10,0))&gt;3),$A$1&lt;4),"",VLOOKUP(VLOOKUP($A9,Centrum!$D$3:$M$130,10,0),Centrum!$A$3:$CB$130,AU$132,0))</f>
        <v>1</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21 PEK Stolín - Jablonský Lukáš</v>
      </c>
      <c r="C10" s="325">
        <f>IF(OR($A10="",TYPE(VLOOKUP($A10,Centrum!$D$3:$M$130,10,0))&gt;3),"",VLOOKUP($A10,Centrum!$D$3:$M$130,10,0))</f>
        <v>21</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32</v>
      </c>
      <c r="H10" s="325">
        <f ca="1">IF($A10="","",VLOOKUP(VLOOKUP($A10,Centrum!$D$3:$M$130,10,0),Centrum!$A$3:$CB$130,H$132,0))</f>
        <v>4</v>
      </c>
      <c r="I10" s="325">
        <f ca="1">IF($A10="","",VLOOKUP(VLOOKUP($A10,Centrum!$D$3:$M$130,10,0),Centrum!$A$3:$CB$130,I$132,0))</f>
        <v>3</v>
      </c>
      <c r="J10" s="325">
        <f ca="1">IF(OR($A10="",TYPE(VLOOKUP($A10,Centrum!$D$3:$M$130,10,0))&gt;3),"",VLOOKUP(VLOOKUP($A10,Centrum!$D$3:$M$130,10,0),Centrum!$A$3:$CB$130,J$132,0))</f>
        <v>8</v>
      </c>
      <c r="L10" s="325">
        <f ca="1">IF(OR($A10="",TYPE(VLOOKUP($A10,Centrum!$D$3:$M$130,10,0))&gt;3),"",VLOOKUP(VLOOKUP($A10,Centrum!$D$3:$M$130,10,0),Centrum!$A$3:$CB$130,L$132,0))</f>
        <v>7</v>
      </c>
      <c r="M10" s="325">
        <f ca="1">IF(OR($A10="",TYPE(VLOOKUP($A10,Centrum!$D$3:$M$130,10,0))&gt;3),"",VLOOKUP(VLOOKUP($A10,Centrum!$D$3:$M$130,10,0),Centrum!$A$3:$CB$130,M$132,0))</f>
        <v>29</v>
      </c>
      <c r="N10" s="325">
        <f ca="1">IF(OR($A10="",TYPE(VLOOKUP($A10,Centrum!$D$3:$M$130,10,0))&gt;3),"",VLOOKUP(VLOOKUP($A10,Centrum!$D$3:$M$130,10,0),Centrum!$A$3:$CB$130,N$132,0))</f>
        <v>22</v>
      </c>
      <c r="O10" s="325">
        <f ca="1">IF(OR($A10="",TYPE(VLOOKUP($A10,Centrum!$D$3:$M$130,10,0))&gt;3),"",VLOOKUP(VLOOKUP($A10,Centrum!$D$3:$M$130,10,0),Centrum!$A$3:$CB$130,O$132,0))</f>
        <v>24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7</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29</v>
      </c>
      <c r="AC10" s="325">
        <f ca="1">IF(OR($A10="",TYPE(VLOOKUP($A10,Centrum!$D$3:$M$130,10,0))&gt;3),"",VLOOKUP(VLOOKUP($A10,Centrum!$D$3:$M$130,10,0),Centrum!$A$3:$CB$130,AC$132,0))</f>
        <v>0</v>
      </c>
      <c r="AD10" s="325">
        <f ca="1">IF(OR($A10="",TYPE(VLOOKUP($A10,Centrum!$D$3:$M$130,10,0))&gt;3),"",VLOOKUP(VLOOKUP($A10,Centrum!$D$3:$M$130,10,0),Centrum!$A$3:$CB$130,AD$132,0))</f>
        <v>-11</v>
      </c>
      <c r="AK10" s="325">
        <f ca="1">IF(OR($A10="",TYPE(VLOOKUP($A10,Centrum!$D$3:$M$130,10,0))&gt;3),"",VLOOKUP(VLOOKUP($A10,Centrum!$D$3:$M$130,10,0),Centrum!$A$3:$CB$130,AK$132,0))</f>
        <v>22</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24</v>
      </c>
      <c r="AU10" s="325">
        <f ca="1">IF(OR(OR($A10="",TYPE(VLOOKUP($A10,Centrum!$D$3:$M$130,10,0))&gt;3),$A$1&lt;4),"",VLOOKUP(VLOOKUP($A10,Centrum!$D$3:$M$130,10,0),Centrum!$A$3:$CB$130,AU$132,0))</f>
        <v>1</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 PC Kolová - Kauca Jindřich</v>
      </c>
      <c r="C11" s="325">
        <f>IF(OR($A11="",TYPE(VLOOKUP($A11,Centrum!$D$3:$M$130,10,0))&gt;3),"",VLOOKUP($A11,Centrum!$D$3:$M$130,10,0))</f>
        <v>3</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30</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18</v>
      </c>
      <c r="L11" s="325">
        <f ca="1">IF(OR($A11="",TYPE(VLOOKUP($A11,Centrum!$D$3:$M$130,10,0))&gt;3),"",VLOOKUP(VLOOKUP($A11,Centrum!$D$3:$M$130,10,0),Centrum!$A$3:$CB$130,L$132,0))</f>
        <v>17</v>
      </c>
      <c r="M11" s="325">
        <f ca="1">IF(OR($A11="",TYPE(VLOOKUP($A11,Centrum!$D$3:$M$130,10,0))&gt;3),"",VLOOKUP(VLOOKUP($A11,Centrum!$D$3:$M$130,10,0),Centrum!$A$3:$CB$130,M$132,0))</f>
        <v>5</v>
      </c>
      <c r="N11" s="325">
        <f ca="1">IF(OR($A11="",TYPE(VLOOKUP($A11,Centrum!$D$3:$M$130,10,0))&gt;3),"",VLOOKUP(VLOOKUP($A11,Centrum!$D$3:$M$130,10,0),Centrum!$A$3:$CB$130,N$132,0))</f>
        <v>7</v>
      </c>
      <c r="O11" s="325">
        <f ca="1">IF(OR($A11="",TYPE(VLOOKUP($A11,Centrum!$D$3:$M$130,10,0))&gt;3),"",VLOOKUP(VLOOKUP($A11,Centrum!$D$3:$M$130,10,0),Centrum!$A$3:$CB$130,O$132,0))</f>
        <v>26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17</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5</v>
      </c>
      <c r="AC11" s="325">
        <f ca="1">IF(OR($A11="",TYPE(VLOOKUP($A11,Centrum!$D$3:$M$130,10,0))&gt;3),"",VLOOKUP(VLOOKUP($A11,Centrum!$D$3:$M$130,10,0),Centrum!$A$3:$CB$130,AC$132,0))</f>
        <v>0</v>
      </c>
      <c r="AD11" s="325">
        <f ca="1">IF(OR($A11="",TYPE(VLOOKUP($A11,Centrum!$D$3:$M$130,10,0))&gt;3),"",VLOOKUP(VLOOKUP($A11,Centrum!$D$3:$M$130,10,0),Centrum!$A$3:$CB$130,AD$132,0))</f>
        <v>-7</v>
      </c>
      <c r="AK11" s="325">
        <f ca="1">IF(OR($A11="",TYPE(VLOOKUP($A11,Centrum!$D$3:$M$130,10,0))&gt;3),"",VLOOKUP(VLOOKUP($A11,Centrum!$D$3:$M$130,10,0),Centrum!$A$3:$CB$130,AK$132,0))</f>
        <v>7</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26</v>
      </c>
      <c r="AU11" s="325">
        <f ca="1">IF(OR(OR($A11="",TYPE(VLOOKUP($A11,Centrum!$D$3:$M$130,10,0))&gt;3),$A$1&lt;4),"",VLOOKUP(VLOOKUP($A11,Centrum!$D$3:$M$130,10,0),Centrum!$A$3:$CB$130,AU$132,0))</f>
        <v>1</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 Carreau Brno - Michálek Jan</v>
      </c>
      <c r="C12" s="325">
        <f>IF(OR($A12="",TYPE(VLOOKUP($A12,Centrum!$D$3:$M$130,10,0))&gt;3),"",VLOOKUP($A12,Centrum!$D$3:$M$130,10,0))</f>
        <v>2</v>
      </c>
      <c r="E12" s="325">
        <f ca="1">IF(OR($A12="",TYPE(VLOOKUP($A12,Centrum!$D$3:$M$130,10,0))&gt;3),"",VLOOKUP(VLOOKUP($A12,Centrum!$D$3:$M$130,10,0),Centrum!$A$3:$CB$130,E$132,0))</f>
        <v>3</v>
      </c>
      <c r="F12" s="325">
        <f ca="1">IF(OR($A12="",TYPE(VLOOKUP($A12,Centrum!$D$3:$M$130,10,0))&gt;3),"",VLOOKUP(VLOOKUP($A12,Centrum!$D$3:$M$130,10,0),Centrum!$A$3:$CB$130,F$132,0))</f>
        <v>5</v>
      </c>
      <c r="G12" s="325">
        <f ca="1">IF(OR($A12="",TYPE(VLOOKUP($A12,Centrum!$D$3:$M$130,10,0))&gt;3),"",VLOOKUP(VLOOKUP($A12,Centrum!$D$3:$M$130,10,0),Centrum!$A$3:$CB$130,G$132,0))</f>
        <v>36</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23</v>
      </c>
      <c r="L12" s="325">
        <f ca="1">IF(OR($A12="",TYPE(VLOOKUP($A12,Centrum!$D$3:$M$130,10,0))&gt;3),"",VLOOKUP(VLOOKUP($A12,Centrum!$D$3:$M$130,10,0),Centrum!$A$3:$CB$130,L$132,0))</f>
        <v>16</v>
      </c>
      <c r="M12" s="325">
        <f ca="1">IF(OR($A12="",TYPE(VLOOKUP($A12,Centrum!$D$3:$M$130,10,0))&gt;3),"",VLOOKUP(VLOOKUP($A12,Centrum!$D$3:$M$130,10,0),Centrum!$A$3:$CB$130,M$132,0))</f>
        <v>19</v>
      </c>
      <c r="N12" s="325">
        <f ca="1">IF(OR($A12="",TYPE(VLOOKUP($A12,Centrum!$D$3:$M$130,10,0))&gt;3),"",VLOOKUP(VLOOKUP($A12,Centrum!$D$3:$M$130,10,0),Centrum!$A$3:$CB$130,N$132,0))</f>
        <v>6</v>
      </c>
      <c r="O12" s="325">
        <f ca="1">IF(OR($A12="",TYPE(VLOOKUP($A12,Centrum!$D$3:$M$130,10,0))&gt;3),"",VLOOKUP(VLOOKUP($A12,Centrum!$D$3:$M$130,10,0),Centrum!$A$3:$CB$130,O$132,0))</f>
        <v>10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16</v>
      </c>
      <c r="T12" s="325">
        <f ca="1">IF(OR($A12="",TYPE(VLOOKUP($A12,Centrum!$D$3:$M$130,10,0))&gt;3),"",VLOOKUP(VLOOKUP($A12,Centrum!$D$3:$M$130,10,0),Centrum!$A$3:$CB$130,T$132,0))</f>
        <v>0</v>
      </c>
      <c r="U12" s="325">
        <f ca="1">IF(OR($A12="",TYPE(VLOOKUP($A12,Centrum!$D$3:$M$130,10,0))&gt;3),"",VLOOKUP(VLOOKUP($A12,Centrum!$D$3:$M$130,10,0),Centrum!$A$3:$CB$130,U$132,0))</f>
        <v>-2</v>
      </c>
      <c r="AB12" s="325">
        <f ca="1">IF(OR($A12="",TYPE(VLOOKUP($A12,Centrum!$D$3:$M$130,10,0))&gt;3),"",VLOOKUP(VLOOKUP($A12,Centrum!$D$3:$M$130,10,0),Centrum!$A$3:$CB$130,AB$132,0))</f>
        <v>19</v>
      </c>
      <c r="AC12" s="325">
        <f ca="1">IF(OR($A12="",TYPE(VLOOKUP($A12,Centrum!$D$3:$M$130,10,0))&gt;3),"",VLOOKUP(VLOOKUP($A12,Centrum!$D$3:$M$130,10,0),Centrum!$A$3:$CB$130,AC$132,0))</f>
        <v>1</v>
      </c>
      <c r="AD12" s="325">
        <f ca="1">IF(OR($A12="",TYPE(VLOOKUP($A12,Centrum!$D$3:$M$130,10,0))&gt;3),"",VLOOKUP(VLOOKUP($A12,Centrum!$D$3:$M$130,10,0),Centrum!$A$3:$CB$130,AD$132,0))</f>
        <v>9</v>
      </c>
      <c r="AK12" s="325">
        <f ca="1">IF(OR($A12="",TYPE(VLOOKUP($A12,Centrum!$D$3:$M$130,10,0))&gt;3),"",VLOOKUP(VLOOKUP($A12,Centrum!$D$3:$M$130,10,0),Centrum!$A$3:$CB$130,AK$132,0))</f>
        <v>6</v>
      </c>
      <c r="AL12" s="325">
        <f ca="1">IF(OR($A12="",TYPE(VLOOKUP($A12,Centrum!$D$3:$M$130,10,0))&gt;3),"",VLOOKUP(VLOOKUP($A12,Centrum!$D$3:$M$130,10,0),Centrum!$A$3:$CB$130,AL$132,0))</f>
        <v>1</v>
      </c>
      <c r="AM12" s="325">
        <f ca="1">IF(OR($A12="",TYPE(VLOOKUP($A12,Centrum!$D$3:$M$130,10,0))&gt;3),"",VLOOKUP(VLOOKUP($A12,Centrum!$D$3:$M$130,10,0),Centrum!$A$3:$CB$130,AM$132,0))</f>
        <v>5</v>
      </c>
      <c r="AT12" s="325">
        <f ca="1">IF(OR(OR($A12="",TYPE(VLOOKUP($A12,Centrum!$D$3:$M$130,10,0))&gt;3),$A$1&lt;4),"",VLOOKUP(VLOOKUP($A12,Centrum!$D$3:$M$130,10,0),Centrum!$A$3:$CB$130,AT$132,0))</f>
        <v>10</v>
      </c>
      <c r="AU12" s="325">
        <f ca="1">IF(OR(OR($A12="",TYPE(VLOOKUP($A12,Centrum!$D$3:$M$130,10,0))&gt;3),$A$1&lt;4),"",VLOOKUP(VLOOKUP($A12,Centrum!$D$3:$M$130,10,0),Centrum!$A$3:$CB$130,AU$132,0))</f>
        <v>1</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8 Carreau Brno - Slobodová Veronika</v>
      </c>
      <c r="C13" s="325">
        <f>IF(OR($A13="",TYPE(VLOOKUP($A13,Centrum!$D$3:$M$130,10,0))&gt;3),"",VLOOKUP($A13,Centrum!$D$3:$M$130,10,0))</f>
        <v>8</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33</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17</v>
      </c>
      <c r="L13" s="325">
        <f ca="1">IF(OR($A13="",TYPE(VLOOKUP($A13,Centrum!$D$3:$M$130,10,0))&gt;3),"",VLOOKUP(VLOOKUP($A13,Centrum!$D$3:$M$130,10,0),Centrum!$A$3:$CB$130,L$132,0))</f>
        <v>22</v>
      </c>
      <c r="M13" s="325">
        <f ca="1">IF(OR($A13="",TYPE(VLOOKUP($A13,Centrum!$D$3:$M$130,10,0))&gt;3),"",VLOOKUP(VLOOKUP($A13,Centrum!$D$3:$M$130,10,0),Centrum!$A$3:$CB$130,M$132,0))</f>
        <v>27</v>
      </c>
      <c r="N13" s="325">
        <f ca="1">IF(OR($A13="",TYPE(VLOOKUP($A13,Centrum!$D$3:$M$130,10,0))&gt;3),"",VLOOKUP(VLOOKUP($A13,Centrum!$D$3:$M$130,10,0),Centrum!$A$3:$CB$130,N$132,0))</f>
        <v>29</v>
      </c>
      <c r="O13" s="325">
        <f ca="1">IF(OR($A13="",TYPE(VLOOKUP($A13,Centrum!$D$3:$M$130,10,0))&gt;3),"",VLOOKUP(VLOOKUP($A13,Centrum!$D$3:$M$130,10,0),Centrum!$A$3:$CB$130,O$132,0))</f>
        <v>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22</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27</v>
      </c>
      <c r="AC13" s="325">
        <f ca="1">IF(OR($A13="",TYPE(VLOOKUP($A13,Centrum!$D$3:$M$130,10,0))&gt;3),"",VLOOKUP(VLOOKUP($A13,Centrum!$D$3:$M$130,10,0),Centrum!$A$3:$CB$130,AC$132,0))</f>
        <v>1</v>
      </c>
      <c r="AD13" s="325">
        <f ca="1">IF(OR($A13="",TYPE(VLOOKUP($A13,Centrum!$D$3:$M$130,10,0))&gt;3),"",VLOOKUP(VLOOKUP($A13,Centrum!$D$3:$M$130,10,0),Centrum!$A$3:$CB$130,AD$132,0))</f>
        <v>7</v>
      </c>
      <c r="AK13" s="325">
        <f ca="1">IF(OR($A13="",TYPE(VLOOKUP($A13,Centrum!$D$3:$M$130,10,0))&gt;3),"",VLOOKUP(VLOOKUP($A13,Centrum!$D$3:$M$130,10,0),Centrum!$A$3:$CB$130,AK$132,0))</f>
        <v>29</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1</v>
      </c>
      <c r="AU13" s="325">
        <f ca="1">IF(OR(OR($A13="",TYPE(VLOOKUP($A13,Centrum!$D$3:$M$130,10,0))&gt;3),$A$1&lt;4),"",VLOOKUP(VLOOKUP($A13,Centrum!$D$3:$M$130,10,0),Centrum!$A$3:$CB$130,AU$132,0))</f>
        <v>0</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10 Petank Club Praha - Kašparová Barbora</v>
      </c>
      <c r="C14" s="325">
        <f>IF(OR($A14="",TYPE(VLOOKUP($A14,Centrum!$D$3:$M$130,10,0))&gt;3),"",VLOOKUP($A14,Centrum!$D$3:$M$130,10,0))</f>
        <v>10</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32</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-8</v>
      </c>
      <c r="L14" s="325">
        <f ca="1">IF(OR($A14="",TYPE(VLOOKUP($A14,Centrum!$D$3:$M$130,10,0))&gt;3),"",VLOOKUP(VLOOKUP($A14,Centrum!$D$3:$M$130,10,0),Centrum!$A$3:$CB$130,L$132,0))</f>
        <v>24</v>
      </c>
      <c r="M14" s="325">
        <f ca="1">IF(OR($A14="",TYPE(VLOOKUP($A14,Centrum!$D$3:$M$130,10,0))&gt;3),"",VLOOKUP(VLOOKUP($A14,Centrum!$D$3:$M$130,10,0),Centrum!$A$3:$CB$130,M$132,0))</f>
        <v>16</v>
      </c>
      <c r="N14" s="325">
        <f ca="1">IF(OR($A14="",TYPE(VLOOKUP($A14,Centrum!$D$3:$M$130,10,0))&gt;3),"",VLOOKUP(VLOOKUP($A14,Centrum!$D$3:$M$130,10,0),Centrum!$A$3:$CB$130,N$132,0))</f>
        <v>11</v>
      </c>
      <c r="O14" s="325">
        <f ca="1">IF(OR($A14="",TYPE(VLOOKUP($A14,Centrum!$D$3:$M$130,10,0))&gt;3),"",VLOOKUP(VLOOKUP($A14,Centrum!$D$3:$M$130,10,0),Centrum!$A$3:$CB$130,O$132,0))</f>
        <v>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24</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16</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11</v>
      </c>
      <c r="AL14" s="325">
        <f ca="1">IF(OR($A14="",TYPE(VLOOKUP($A14,Centrum!$D$3:$M$130,10,0))&gt;3),"",VLOOKUP(VLOOKUP($A14,Centrum!$D$3:$M$130,10,0),Centrum!$A$3:$CB$130,AL$132,0))</f>
        <v>0</v>
      </c>
      <c r="AM14" s="325">
        <f ca="1">IF(OR($A14="",TYPE(VLOOKUP($A14,Centrum!$D$3:$M$130,10,0))&gt;3),"",VLOOKUP(VLOOKUP($A14,Centrum!$D$3:$M$130,10,0),Centrum!$A$3:$CB$130,AM$132,0))</f>
        <v>-5</v>
      </c>
      <c r="AT14" s="325">
        <f ca="1">IF(OR(OR($A14="",TYPE(VLOOKUP($A14,Centrum!$D$3:$M$130,10,0))&gt;3),$A$1&lt;4),"",VLOOKUP(VLOOKUP($A14,Centrum!$D$3:$M$130,10,0),Centrum!$A$3:$CB$130,AT$132,0))</f>
        <v>2</v>
      </c>
      <c r="AU14" s="325">
        <f ca="1">IF(OR(OR($A14="",TYPE(VLOOKUP($A14,Centrum!$D$3:$M$130,10,0))&gt;3),$A$1&lt;4),"",VLOOKUP(VLOOKUP($A14,Centrum!$D$3:$M$130,10,0),Centrum!$A$3:$CB$130,AU$132,0))</f>
        <v>0</v>
      </c>
      <c r="AV14" s="325">
        <f ca="1">IF(OR(OR($A14="",TYPE(VLOOKUP($A14,Centrum!$D$3:$M$130,10,0))&gt;3),$A$1&lt;4),"",VLOOKUP(VLOOKUP($A14,Centrum!$D$3:$M$130,10,0),Centrum!$A$3:$CB$130,AV$132,0))</f>
        <v>-11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5 PC Sokol Lipník - Morávek Petr</v>
      </c>
      <c r="C15" s="325">
        <f>IF(OR($A15="",TYPE(VLOOKUP($A15,Centrum!$D$3:$M$130,10,0))&gt;3),"",VLOOKUP($A15,Centrum!$D$3:$M$130,10,0))</f>
        <v>5</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32</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2</v>
      </c>
      <c r="L15" s="325">
        <f ca="1">IF(OR($A15="",TYPE(VLOOKUP($A15,Centrum!$D$3:$M$130,10,0))&gt;3),"",VLOOKUP(VLOOKUP($A15,Centrum!$D$3:$M$130,10,0),Centrum!$A$3:$CB$130,L$132,0))</f>
        <v>19</v>
      </c>
      <c r="M15" s="325">
        <f ca="1">IF(OR($A15="",TYPE(VLOOKUP($A15,Centrum!$D$3:$M$130,10,0))&gt;3),"",VLOOKUP(VLOOKUP($A15,Centrum!$D$3:$M$130,10,0),Centrum!$A$3:$CB$130,M$132,0))</f>
        <v>3</v>
      </c>
      <c r="N15" s="325">
        <f ca="1">IF(OR($A15="",TYPE(VLOOKUP($A15,Centrum!$D$3:$M$130,10,0))&gt;3),"",VLOOKUP(VLOOKUP($A15,Centrum!$D$3:$M$130,10,0),Centrum!$A$3:$CB$130,N$132,0))</f>
        <v>13</v>
      </c>
      <c r="O15" s="325">
        <f ca="1">IF(OR($A15="",TYPE(VLOOKUP($A15,Centrum!$D$3:$M$130,10,0))&gt;3),"",VLOOKUP(VLOOKUP($A15,Centrum!$D$3:$M$130,10,0),Centrum!$A$3:$CB$130,O$132,0))</f>
        <v>15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19</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3</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13</v>
      </c>
      <c r="AL15" s="325">
        <f ca="1">IF(OR($A15="",TYPE(VLOOKUP($A15,Centrum!$D$3:$M$130,10,0))&gt;3),"",VLOOKUP(VLOOKUP($A15,Centrum!$D$3:$M$130,10,0),Centrum!$A$3:$CB$130,AL$132,0))</f>
        <v>0</v>
      </c>
      <c r="AM15" s="325">
        <f ca="1">IF(OR($A15="",TYPE(VLOOKUP($A15,Centrum!$D$3:$M$130,10,0))&gt;3),"",VLOOKUP(VLOOKUP($A15,Centrum!$D$3:$M$130,10,0),Centrum!$A$3:$CB$130,AM$132,0))</f>
        <v>-4</v>
      </c>
      <c r="AT15" s="325">
        <f ca="1">IF(OR(OR($A15="",TYPE(VLOOKUP($A15,Centrum!$D$3:$M$130,10,0))&gt;3),$A$1&lt;4),"",VLOOKUP(VLOOKUP($A15,Centrum!$D$3:$M$130,10,0),Centrum!$A$3:$CB$130,AT$132,0))</f>
        <v>15</v>
      </c>
      <c r="AU15" s="325">
        <f ca="1">IF(OR(OR($A15="",TYPE(VLOOKUP($A15,Centrum!$D$3:$M$130,10,0))&gt;3),$A$1&lt;4),"",VLOOKUP(VLOOKUP($A15,Centrum!$D$3:$M$130,10,0),Centrum!$A$3:$CB$130,AU$132,0))</f>
        <v>0</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24 JAPKO - Fukal Milan</v>
      </c>
      <c r="C16" s="325">
        <f>IF(OR($A16="",TYPE(VLOOKUP($A16,Centrum!$D$3:$M$130,10,0))&gt;3),"",VLOOKUP($A16,Centrum!$D$3:$M$130,10,0))</f>
        <v>24</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35</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-1</v>
      </c>
      <c r="L16" s="325">
        <f ca="1">IF(OR($A16="",TYPE(VLOOKUP($A16,Centrum!$D$3:$M$130,10,0))&gt;3),"",VLOOKUP(VLOOKUP($A16,Centrum!$D$3:$M$130,10,0),Centrum!$A$3:$CB$130,L$132,0))</f>
        <v>10</v>
      </c>
      <c r="M16" s="325">
        <f ca="1">IF(OR($A16="",TYPE(VLOOKUP($A16,Centrum!$D$3:$M$130,10,0))&gt;3),"",VLOOKUP(VLOOKUP($A16,Centrum!$D$3:$M$130,10,0),Centrum!$A$3:$CB$130,M$132,0))</f>
        <v>25</v>
      </c>
      <c r="N16" s="325">
        <f ca="1">IF(OR($A16="",TYPE(VLOOKUP($A16,Centrum!$D$3:$M$130,10,0))&gt;3),"",VLOOKUP(VLOOKUP($A16,Centrum!$D$3:$M$130,10,0),Centrum!$A$3:$CB$130,N$132,0))</f>
        <v>9</v>
      </c>
      <c r="O16" s="325">
        <f ca="1">IF(OR($A16="",TYPE(VLOOKUP($A16,Centrum!$D$3:$M$130,10,0))&gt;3),"",VLOOKUP(VLOOKUP($A16,Centrum!$D$3:$M$130,10,0),Centrum!$A$3:$CB$130,O$132,0))</f>
        <v>21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10</v>
      </c>
      <c r="T16" s="325">
        <f ca="1">IF(OR($A16="",TYPE(VLOOKUP($A16,Centrum!$D$3:$M$130,10,0))&gt;3),"",VLOOKUP(VLOOKUP($A16,Centrum!$D$3:$M$130,10,0),Centrum!$A$3:$CB$130,T$132,0))</f>
        <v>0</v>
      </c>
      <c r="U16" s="325">
        <f ca="1">IF(OR($A16="",TYPE(VLOOKUP($A16,Centrum!$D$3:$M$130,10,0))&gt;3),"",VLOOKUP(VLOOKUP($A16,Centrum!$D$3:$M$130,10,0),Centrum!$A$3:$CB$130,U$132,0))</f>
        <v>-4</v>
      </c>
      <c r="AB16" s="325">
        <f ca="1">IF(OR($A16="",TYPE(VLOOKUP($A16,Centrum!$D$3:$M$130,10,0))&gt;3),"",VLOOKUP(VLOOKUP($A16,Centrum!$D$3:$M$130,10,0),Centrum!$A$3:$CB$130,AB$132,0))</f>
        <v>25</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9</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21</v>
      </c>
      <c r="AU16" s="325">
        <f ca="1">IF(OR(OR($A16="",TYPE(VLOOKUP($A16,Centrum!$D$3:$M$130,10,0))&gt;3),$A$1&lt;4),"",VLOOKUP(VLOOKUP($A16,Centrum!$D$3:$M$130,10,0),Centrum!$A$3:$CB$130,AU$132,0))</f>
        <v>0</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26 SK Pétanque Řepy - Váňová Věra</v>
      </c>
      <c r="C17" s="325">
        <f>IF(OR($A17="",TYPE(VLOOKUP($A17,Centrum!$D$3:$M$130,10,0))&gt;3),"",VLOOKUP($A17,Centrum!$D$3:$M$130,10,0))</f>
        <v>26</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32</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1</v>
      </c>
      <c r="L17" s="325">
        <f ca="1">IF(OR($A17="",TYPE(VLOOKUP($A17,Centrum!$D$3:$M$130,10,0))&gt;3),"",VLOOKUP(VLOOKUP($A17,Centrum!$D$3:$M$130,10,0),Centrum!$A$3:$CB$130,L$132,0))</f>
        <v>12</v>
      </c>
      <c r="M17" s="325">
        <f ca="1">IF(OR($A17="",TYPE(VLOOKUP($A17,Centrum!$D$3:$M$130,10,0))&gt;3),"",VLOOKUP(VLOOKUP($A17,Centrum!$D$3:$M$130,10,0),Centrum!$A$3:$CB$130,M$132,0))</f>
        <v>13</v>
      </c>
      <c r="N17" s="325">
        <f ca="1">IF(OR($A17="",TYPE(VLOOKUP($A17,Centrum!$D$3:$M$130,10,0))&gt;3),"",VLOOKUP(VLOOKUP($A17,Centrum!$D$3:$M$130,10,0),Centrum!$A$3:$CB$130,N$132,0))</f>
        <v>20</v>
      </c>
      <c r="O17" s="325">
        <f ca="1">IF(OR($A17="",TYPE(VLOOKUP($A17,Centrum!$D$3:$M$130,10,0))&gt;3),"",VLOOKUP(VLOOKUP($A17,Centrum!$D$3:$M$130,10,0),Centrum!$A$3:$CB$130,O$132,0))</f>
        <v>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12</v>
      </c>
      <c r="T17" s="325">
        <f ca="1">IF(OR($A17="",TYPE(VLOOKUP($A17,Centrum!$D$3:$M$130,10,0))&gt;3),"",VLOOKUP(VLOOKUP($A17,Centrum!$D$3:$M$130,10,0),Centrum!$A$3:$CB$130,T$132,0))</f>
        <v>1</v>
      </c>
      <c r="U17" s="325">
        <f ca="1">IF(OR($A17="",TYPE(VLOOKUP($A17,Centrum!$D$3:$M$130,10,0))&gt;3),"",VLOOKUP(VLOOKUP($A17,Centrum!$D$3:$M$130,10,0),Centrum!$A$3:$CB$130,U$132,0))</f>
        <v>6</v>
      </c>
      <c r="AB17" s="325">
        <f ca="1">IF(OR($A17="",TYPE(VLOOKUP($A17,Centrum!$D$3:$M$130,10,0))&gt;3),"",VLOOKUP(VLOOKUP($A17,Centrum!$D$3:$M$130,10,0),Centrum!$A$3:$CB$130,AB$132,0))</f>
        <v>13</v>
      </c>
      <c r="AC17" s="325">
        <f ca="1">IF(OR($A17="",TYPE(VLOOKUP($A17,Centrum!$D$3:$M$130,10,0))&gt;3),"",VLOOKUP(VLOOKUP($A17,Centrum!$D$3:$M$130,10,0),Centrum!$A$3:$CB$130,AC$132,0))</f>
        <v>0</v>
      </c>
      <c r="AD17" s="325">
        <f ca="1">IF(OR($A17="",TYPE(VLOOKUP($A17,Centrum!$D$3:$M$130,10,0))&gt;3),"",VLOOKUP(VLOOKUP($A17,Centrum!$D$3:$M$130,10,0),Centrum!$A$3:$CB$130,AD$132,0))</f>
        <v>-5</v>
      </c>
      <c r="AK17" s="325">
        <f ca="1">IF(OR($A17="",TYPE(VLOOKUP($A17,Centrum!$D$3:$M$130,10,0))&gt;3),"",VLOOKUP(VLOOKUP($A17,Centrum!$D$3:$M$130,10,0),Centrum!$A$3:$CB$130,AK$132,0))</f>
        <v>20</v>
      </c>
      <c r="AL17" s="325">
        <f ca="1">IF(OR($A17="",TYPE(VLOOKUP($A17,Centrum!$D$3:$M$130,10,0))&gt;3),"",VLOOKUP(VLOOKUP($A17,Centrum!$D$3:$M$130,10,0),Centrum!$A$3:$CB$130,AL$132,0))</f>
        <v>1</v>
      </c>
      <c r="AM17" s="325">
        <f ca="1">IF(OR($A17="",TYPE(VLOOKUP($A17,Centrum!$D$3:$M$130,10,0))&gt;3),"",VLOOKUP(VLOOKUP($A17,Centrum!$D$3:$M$130,10,0),Centrum!$A$3:$CB$130,AM$132,0))</f>
        <v>9</v>
      </c>
      <c r="AT17" s="325">
        <f ca="1">IF(OR(OR($A17="",TYPE(VLOOKUP($A17,Centrum!$D$3:$M$130,10,0))&gt;3),$A$1&lt;4),"",VLOOKUP(VLOOKUP($A17,Centrum!$D$3:$M$130,10,0),Centrum!$A$3:$CB$130,AT$132,0))</f>
        <v>3</v>
      </c>
      <c r="AU17" s="325">
        <f ca="1">IF(OR(OR($A17="",TYPE(VLOOKUP($A17,Centrum!$D$3:$M$130,10,0))&gt;3),$A$1&lt;4),"",VLOOKUP(VLOOKUP($A17,Centrum!$D$3:$M$130,10,0),Centrum!$A$3:$CB$130,AU$132,0))</f>
        <v>0</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6 SK Sahara Vědomice - Demčíková Jiřina</v>
      </c>
      <c r="C18" s="325">
        <f>IF(OR($A18="",TYPE(VLOOKUP($A18,Centrum!$D$3:$M$130,10,0))&gt;3),"",VLOOKUP($A18,Centrum!$D$3:$M$130,10,0))</f>
        <v>6</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28</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0</v>
      </c>
      <c r="L18" s="325">
        <f ca="1">IF(OR($A18="",TYPE(VLOOKUP($A18,Centrum!$D$3:$M$130,10,0))&gt;3),"",VLOOKUP(VLOOKUP($A18,Centrum!$D$3:$M$130,10,0),Centrum!$A$3:$CB$130,L$132,0))</f>
        <v>20</v>
      </c>
      <c r="M18" s="325">
        <f ca="1">IF(OR($A18="",TYPE(VLOOKUP($A18,Centrum!$D$3:$M$130,10,0))&gt;3),"",VLOOKUP(VLOOKUP($A18,Centrum!$D$3:$M$130,10,0),Centrum!$A$3:$CB$130,M$132,0))</f>
        <v>14</v>
      </c>
      <c r="N18" s="325">
        <f ca="1">IF(OR($A18="",TYPE(VLOOKUP($A18,Centrum!$D$3:$M$130,10,0))&gt;3),"",VLOOKUP(VLOOKUP($A18,Centrum!$D$3:$M$130,10,0),Centrum!$A$3:$CB$130,N$132,0))</f>
        <v>2</v>
      </c>
      <c r="O18" s="325">
        <f ca="1">IF(OR($A18="",TYPE(VLOOKUP($A18,Centrum!$D$3:$M$130,10,0))&gt;3),"",VLOOKUP(VLOOKUP($A18,Centrum!$D$3:$M$130,10,0),Centrum!$A$3:$CB$130,O$132,0))</f>
        <v>22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20</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14</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2</v>
      </c>
      <c r="AL18" s="325">
        <f ca="1">IF(OR($A18="",TYPE(VLOOKUP($A18,Centrum!$D$3:$M$130,10,0))&gt;3),"",VLOOKUP(VLOOKUP($A18,Centrum!$D$3:$M$130,10,0),Centrum!$A$3:$CB$130,AL$132,0))</f>
        <v>0</v>
      </c>
      <c r="AM18" s="325">
        <f ca="1">IF(OR($A18="",TYPE(VLOOKUP($A18,Centrum!$D$3:$M$130,10,0))&gt;3),"",VLOOKUP(VLOOKUP($A18,Centrum!$D$3:$M$130,10,0),Centrum!$A$3:$CB$130,AM$132,0))</f>
        <v>-5</v>
      </c>
      <c r="AT18" s="325">
        <f ca="1">IF(OR(OR($A18="",TYPE(VLOOKUP($A18,Centrum!$D$3:$M$130,10,0))&gt;3),$A$1&lt;4),"",VLOOKUP(VLOOKUP($A18,Centrum!$D$3:$M$130,10,0),Centrum!$A$3:$CB$130,AT$132,0))</f>
        <v>22</v>
      </c>
      <c r="AU18" s="325">
        <f ca="1">IF(OR(OR($A18="",TYPE(VLOOKUP($A18,Centrum!$D$3:$M$130,10,0))&gt;3),$A$1&lt;4),"",VLOOKUP(VLOOKUP($A18,Centrum!$D$3:$M$130,10,0),Centrum!$A$3:$CB$130,AU$132,0))</f>
        <v>1</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27 SK Sahara Vědomice - Lapihuska Milan ml.</v>
      </c>
      <c r="C19" s="325">
        <f>IF(OR($A19="",TYPE(VLOOKUP($A19,Centrum!$D$3:$M$130,10,0))&gt;3),"",VLOOKUP($A19,Centrum!$D$3:$M$130,10,0))</f>
        <v>27</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35</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0</v>
      </c>
      <c r="L19" s="325">
        <f ca="1">IF(OR($A19="",TYPE(VLOOKUP($A19,Centrum!$D$3:$M$130,10,0))&gt;3),"",VLOOKUP(VLOOKUP($A19,Centrum!$D$3:$M$130,10,0),Centrum!$A$3:$CB$130,L$132,0))</f>
        <v>13</v>
      </c>
      <c r="M19" s="325">
        <f ca="1">IF(OR($A19="",TYPE(VLOOKUP($A19,Centrum!$D$3:$M$130,10,0))&gt;3),"",VLOOKUP(VLOOKUP($A19,Centrum!$D$3:$M$130,10,0),Centrum!$A$3:$CB$130,M$132,0))</f>
        <v>8</v>
      </c>
      <c r="N19" s="325">
        <f ca="1">IF(OR($A19="",TYPE(VLOOKUP($A19,Centrum!$D$3:$M$130,10,0))&gt;3),"",VLOOKUP(VLOOKUP($A19,Centrum!$D$3:$M$130,10,0),Centrum!$A$3:$CB$130,N$132,0))</f>
        <v>23</v>
      </c>
      <c r="O19" s="325">
        <f ca="1">IF(OR($A19="",TYPE(VLOOKUP($A19,Centrum!$D$3:$M$130,10,0))&gt;3),"",VLOOKUP(VLOOKUP($A19,Centrum!$D$3:$M$130,10,0),Centrum!$A$3:$CB$130,O$132,0))</f>
        <v>16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13</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8</v>
      </c>
      <c r="AC19" s="325">
        <f ca="1">IF(OR($A19="",TYPE(VLOOKUP($A19,Centrum!$D$3:$M$130,10,0))&gt;3),"",VLOOKUP(VLOOKUP($A19,Centrum!$D$3:$M$130,10,0),Centrum!$A$3:$CB$130,AC$132,0))</f>
        <v>0</v>
      </c>
      <c r="AD19" s="325">
        <f ca="1">IF(OR($A19="",TYPE(VLOOKUP($A19,Centrum!$D$3:$M$130,10,0))&gt;3),"",VLOOKUP(VLOOKUP($A19,Centrum!$D$3:$M$130,10,0),Centrum!$A$3:$CB$130,AD$132,0))</f>
        <v>-7</v>
      </c>
      <c r="AK19" s="325">
        <f ca="1">IF(OR($A19="",TYPE(VLOOKUP($A19,Centrum!$D$3:$M$130,10,0))&gt;3),"",VLOOKUP(VLOOKUP($A19,Centrum!$D$3:$M$130,10,0),Centrum!$A$3:$CB$130,AK$132,0))</f>
        <v>23</v>
      </c>
      <c r="AL19" s="325">
        <f ca="1">IF(OR($A19="",TYPE(VLOOKUP($A19,Centrum!$D$3:$M$130,10,0))&gt;3),"",VLOOKUP(VLOOKUP($A19,Centrum!$D$3:$M$130,10,0),Centrum!$A$3:$CB$130,AL$132,0))</f>
        <v>1</v>
      </c>
      <c r="AM19" s="325">
        <f ca="1">IF(OR($A19="",TYPE(VLOOKUP($A19,Centrum!$D$3:$M$130,10,0))&gt;3),"",VLOOKUP(VLOOKUP($A19,Centrum!$D$3:$M$130,10,0),Centrum!$A$3:$CB$130,AM$132,0))</f>
        <v>8</v>
      </c>
      <c r="AT19" s="325">
        <f ca="1">IF(OR(OR($A19="",TYPE(VLOOKUP($A19,Centrum!$D$3:$M$130,10,0))&gt;3),$A$1&lt;4),"",VLOOKUP(VLOOKUP($A19,Centrum!$D$3:$M$130,10,0),Centrum!$A$3:$CB$130,AT$132,0))</f>
        <v>16</v>
      </c>
      <c r="AU19" s="325">
        <f ca="1">IF(OR(OR($A19="",TYPE(VLOOKUP($A19,Centrum!$D$3:$M$130,10,0))&gt;3),$A$1&lt;4),"",VLOOKUP(VLOOKUP($A19,Centrum!$D$3:$M$130,10,0),Centrum!$A$3:$CB$130,AU$132,0))</f>
        <v>1</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4 TOP - ORLOVÁ - Bačo David</v>
      </c>
      <c r="C20" s="325">
        <f>IF(OR($A20="",TYPE(VLOOKUP($A20,Centrum!$D$3:$M$130,10,0))&gt;3),"",VLOOKUP($A20,Centrum!$D$3:$M$130,10,0))</f>
        <v>4</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34</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0</v>
      </c>
      <c r="L20" s="325">
        <f ca="1">IF(OR($A20="",TYPE(VLOOKUP($A20,Centrum!$D$3:$M$130,10,0))&gt;3),"",VLOOKUP(VLOOKUP($A20,Centrum!$D$3:$M$130,10,0),Centrum!$A$3:$CB$130,L$132,0))</f>
        <v>18</v>
      </c>
      <c r="M20" s="325">
        <f ca="1">IF(OR($A20="",TYPE(VLOOKUP($A20,Centrum!$D$3:$M$130,10,0))&gt;3),"",VLOOKUP(VLOOKUP($A20,Centrum!$D$3:$M$130,10,0),Centrum!$A$3:$CB$130,M$132,0))</f>
        <v>15</v>
      </c>
      <c r="N20" s="325">
        <f ca="1">IF(OR($A20="",TYPE(VLOOKUP($A20,Centrum!$D$3:$M$130,10,0))&gt;3),"",VLOOKUP(VLOOKUP($A20,Centrum!$D$3:$M$130,10,0),Centrum!$A$3:$CB$130,N$132,0))</f>
        <v>19</v>
      </c>
      <c r="O20" s="325">
        <f ca="1">IF(OR($A20="",TYPE(VLOOKUP($A20,Centrum!$D$3:$M$130,10,0))&gt;3),"",VLOOKUP(VLOOKUP($A20,Centrum!$D$3:$M$130,10,0),Centrum!$A$3:$CB$130,O$132,0))</f>
        <v>20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18</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15</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19</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20</v>
      </c>
      <c r="AU20" s="325">
        <f ca="1">IF(OR(OR($A20="",TYPE(VLOOKUP($A20,Centrum!$D$3:$M$130,10,0))&gt;3),$A$1&lt;4),"",VLOOKUP(VLOOKUP($A20,Centrum!$D$3:$M$130,10,0),Centrum!$A$3:$CB$130,AU$132,0))</f>
        <v>1</v>
      </c>
      <c r="AV20" s="325">
        <f ca="1">IF(OR(OR($A20="",TYPE(VLOOKUP($A20,Centrum!$D$3:$M$130,10,0))&gt;3),$A$1&lt;4),"",VLOOKUP(VLOOKUP($A20,Centrum!$D$3:$M$130,10,0),Centrum!$A$3:$CB$130,AV$132,0))</f>
        <v>11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9 SKP Kulová osma - Chmelař Ivo</v>
      </c>
      <c r="C21" s="325">
        <f>IF(OR($A21="",TYPE(VLOOKUP($A21,Centrum!$D$3:$M$130,10,0))&gt;3),"",VLOOKUP($A21,Centrum!$D$3:$M$130,10,0))</f>
        <v>9</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33</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14</v>
      </c>
      <c r="L21" s="325">
        <f ca="1">IF(OR($A21="",TYPE(VLOOKUP($A21,Centrum!$D$3:$M$130,10,0))&gt;3),"",VLOOKUP(VLOOKUP($A21,Centrum!$D$3:$M$130,10,0),Centrum!$A$3:$CB$130,L$132,0))</f>
        <v>23</v>
      </c>
      <c r="M21" s="325">
        <f ca="1">IF(OR($A21="",TYPE(VLOOKUP($A21,Centrum!$D$3:$M$130,10,0))&gt;3),"",VLOOKUP(VLOOKUP($A21,Centrum!$D$3:$M$130,10,0),Centrum!$A$3:$CB$130,M$132,0))</f>
        <v>18</v>
      </c>
      <c r="N21" s="325">
        <f ca="1">IF(OR($A21="",TYPE(VLOOKUP($A21,Centrum!$D$3:$M$130,10,0))&gt;3),"",VLOOKUP(VLOOKUP($A21,Centrum!$D$3:$M$130,10,0),Centrum!$A$3:$CB$130,N$132,0))</f>
        <v>24</v>
      </c>
      <c r="O21" s="325">
        <f ca="1">IF(OR($A21="",TYPE(VLOOKUP($A21,Centrum!$D$3:$M$130,10,0))&gt;3),"",VLOOKUP(VLOOKUP($A21,Centrum!$D$3:$M$130,10,0),Centrum!$A$3:$CB$130,O$132,0))</f>
        <v>12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23</v>
      </c>
      <c r="T21" s="325">
        <f ca="1">IF(OR($A21="",TYPE(VLOOKUP($A21,Centrum!$D$3:$M$130,10,0))&gt;3),"",VLOOKUP(VLOOKUP($A21,Centrum!$D$3:$M$130,10,0),Centrum!$A$3:$CB$130,T$132,0))</f>
        <v>1</v>
      </c>
      <c r="U21" s="325">
        <f ca="1">IF(OR($A21="",TYPE(VLOOKUP($A21,Centrum!$D$3:$M$130,10,0))&gt;3),"",VLOOKUP(VLOOKUP($A21,Centrum!$D$3:$M$130,10,0),Centrum!$A$3:$CB$130,U$132,0))</f>
        <v>12</v>
      </c>
      <c r="AB21" s="325">
        <f ca="1">IF(OR($A21="",TYPE(VLOOKUP($A21,Centrum!$D$3:$M$130,10,0))&gt;3),"",VLOOKUP(VLOOKUP($A21,Centrum!$D$3:$M$130,10,0),Centrum!$A$3:$CB$130,AB$132,0))</f>
        <v>18</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24</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12</v>
      </c>
      <c r="AU21" s="325">
        <f ca="1">IF(OR(OR($A21="",TYPE(VLOOKUP($A21,Centrum!$D$3:$M$130,10,0))&gt;3),$A$1&lt;4),"",VLOOKUP(VLOOKUP($A21,Centrum!$D$3:$M$130,10,0),Centrum!$A$3:$CB$130,AU$132,0))</f>
        <v>1</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xml:space="preserve">28   - Mária Jajcajová  </v>
      </c>
      <c r="C22" s="325">
        <f>IF(OR($A22="",TYPE(VLOOKUP($A22,Centrum!$D$3:$M$130,10,0))&gt;3),"",VLOOKUP($A22,Centrum!$D$3:$M$130,10,0))</f>
        <v>28</v>
      </c>
      <c r="E22" s="325">
        <f ca="1">IF(OR($A22="",TYPE(VLOOKUP($A22,Centrum!$D$3:$M$130,10,0))&gt;3),"",VLOOKUP(VLOOKUP($A22,Centrum!$D$3:$M$130,10,0),Centrum!$A$3:$CB$130,E$132,0))</f>
        <v>2</v>
      </c>
      <c r="F22" s="325">
        <f ca="1">IF(OR($A22="",TYPE(VLOOKUP($A22,Centrum!$D$3:$M$130,10,0))&gt;3),"",VLOOKUP(VLOOKUP($A22,Centrum!$D$3:$M$130,10,0),Centrum!$A$3:$CB$130,F$132,0))</f>
        <v>5</v>
      </c>
      <c r="G22" s="325">
        <f ca="1">IF(OR($A22="",TYPE(VLOOKUP($A22,Centrum!$D$3:$M$130,10,0))&gt;3),"",VLOOKUP(VLOOKUP($A22,Centrum!$D$3:$M$130,10,0),Centrum!$A$3:$CB$130,G$132,0))</f>
        <v>29</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8</v>
      </c>
      <c r="L22" s="325">
        <f ca="1">IF(OR($A22="",TYPE(VLOOKUP($A22,Centrum!$D$3:$M$130,10,0))&gt;3),"",VLOOKUP(VLOOKUP($A22,Centrum!$D$3:$M$130,10,0),Centrum!$A$3:$CB$130,L$132,0))</f>
        <v>14</v>
      </c>
      <c r="M22" s="325">
        <f ca="1">IF(OR($A22="",TYPE(VLOOKUP($A22,Centrum!$D$3:$M$130,10,0))&gt;3),"",VLOOKUP(VLOOKUP($A22,Centrum!$D$3:$M$130,10,0),Centrum!$A$3:$CB$130,M$132,0))</f>
        <v>12</v>
      </c>
      <c r="N22" s="325" t="str">
        <f ca="1">IF(OR($A22="",TYPE(VLOOKUP($A22,Centrum!$D$3:$M$130,10,0))&gt;3),"",VLOOKUP(VLOOKUP($A22,Centrum!$D$3:$M$130,10,0),Centrum!$A$3:$CB$130,N$132,0))</f>
        <v/>
      </c>
      <c r="O22" s="325">
        <f ca="1">IF(OR($A22="",TYPE(VLOOKUP($A22,Centrum!$D$3:$M$130,10,0))&gt;3),"",VLOOKUP(VLOOKUP($A22,Centrum!$D$3:$M$130,10,0),Centrum!$A$3:$CB$130,O$132,0))</f>
        <v>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14</v>
      </c>
      <c r="T22" s="325">
        <f ca="1">IF(OR($A22="",TYPE(VLOOKUP($A22,Centrum!$D$3:$M$130,10,0))&gt;3),"",VLOOKUP(VLOOKUP($A22,Centrum!$D$3:$M$130,10,0),Centrum!$A$3:$CB$130,T$132,0))</f>
        <v>0</v>
      </c>
      <c r="U22" s="325">
        <f ca="1">IF(OR($A22="",TYPE(VLOOKUP($A22,Centrum!$D$3:$M$130,10,0))&gt;3),"",VLOOKUP(VLOOKUP($A22,Centrum!$D$3:$M$130,10,0),Centrum!$A$3:$CB$130,U$132,0))</f>
        <v>-5</v>
      </c>
      <c r="AB22" s="325">
        <f ca="1">IF(OR($A22="",TYPE(VLOOKUP($A22,Centrum!$D$3:$M$130,10,0))&gt;3),"",VLOOKUP(VLOOKUP($A22,Centrum!$D$3:$M$130,10,0),Centrum!$A$3:$CB$130,AB$132,0))</f>
        <v>12</v>
      </c>
      <c r="AC22" s="325">
        <f ca="1">IF(OR($A22="",TYPE(VLOOKUP($A22,Centrum!$D$3:$M$130,10,0))&gt;3),"",VLOOKUP(VLOOKUP($A22,Centrum!$D$3:$M$130,10,0),Centrum!$A$3:$CB$130,AC$132,0))</f>
        <v>0</v>
      </c>
      <c r="AD22" s="325">
        <f ca="1">IF(OR($A22="",TYPE(VLOOKUP($A22,Centrum!$D$3:$M$130,10,0))&gt;3),"",VLOOKUP(VLOOKUP($A22,Centrum!$D$3:$M$130,10,0),Centrum!$A$3:$CB$130,AD$132,0))</f>
        <v>-1</v>
      </c>
      <c r="AK22" s="325" t="str">
        <f ca="1">IF(OR($A22="",TYPE(VLOOKUP($A22,Centrum!$D$3:$M$130,10,0))&gt;3),"",VLOOKUP(VLOOKUP($A22,Centrum!$D$3:$M$130,10,0),Centrum!$A$3:$CB$130,AK$132,0))</f>
        <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7</v>
      </c>
      <c r="AU22" s="325">
        <f ca="1">IF(OR(OR($A22="",TYPE(VLOOKUP($A22,Centrum!$D$3:$M$130,10,0))&gt;3),$A$1&lt;4),"",VLOOKUP(VLOOKUP($A22,Centrum!$D$3:$M$130,10,0),Centrum!$A$3:$CB$130,AU$132,0))</f>
        <v>1</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16 PKT Velký Šanc - Semrád Oldřich</v>
      </c>
      <c r="C23" s="325">
        <f>IF(OR($A23="",TYPE(VLOOKUP($A23,Centrum!$D$3:$M$130,10,0))&gt;3),"",VLOOKUP($A23,Centrum!$D$3:$M$130,10,0))</f>
        <v>16</v>
      </c>
      <c r="E23" s="325">
        <f ca="1">IF(OR($A23="",TYPE(VLOOKUP($A23,Centrum!$D$3:$M$130,10,0))&gt;3),"",VLOOKUP(VLOOKUP($A23,Centrum!$D$3:$M$130,10,0),Centrum!$A$3:$CB$130,E$132,0))</f>
        <v>1</v>
      </c>
      <c r="F23" s="325">
        <f ca="1">IF(OR($A23="",TYPE(VLOOKUP($A23,Centrum!$D$3:$M$130,10,0))&gt;3),"",VLOOKUP(VLOOKUP($A23,Centrum!$D$3:$M$130,10,0),Centrum!$A$3:$CB$130,F$132,0))</f>
        <v>10</v>
      </c>
      <c r="G23" s="325">
        <f ca="1">IF(OR($A23="",TYPE(VLOOKUP($A23,Centrum!$D$3:$M$130,10,0))&gt;3),"",VLOOKUP(VLOOKUP($A23,Centrum!$D$3:$M$130,10,0),Centrum!$A$3:$CB$130,G$132,0))</f>
        <v>32</v>
      </c>
      <c r="H23" s="325">
        <f ca="1">IF($A23="","",VLOOKUP(VLOOKUP($A23,Centrum!$D$3:$M$130,10,0),Centrum!$A$3:$CB$130,H$132,0))</f>
        <v>3</v>
      </c>
      <c r="I23" s="325">
        <f ca="1">IF($A23="","",VLOOKUP(VLOOKUP($A23,Centrum!$D$3:$M$130,10,0),Centrum!$A$3:$CB$130,I$132,0))</f>
        <v>1</v>
      </c>
      <c r="J23" s="325">
        <f ca="1">IF(OR($A23="",TYPE(VLOOKUP($A23,Centrum!$D$3:$M$130,10,0))&gt;3),"",VLOOKUP(VLOOKUP($A23,Centrum!$D$3:$M$130,10,0),Centrum!$A$3:$CB$130,J$132,0))</f>
        <v>-15</v>
      </c>
      <c r="L23" s="325">
        <f ca="1">IF(OR($A23="",TYPE(VLOOKUP($A23,Centrum!$D$3:$M$130,10,0))&gt;3),"",VLOOKUP(VLOOKUP($A23,Centrum!$D$3:$M$130,10,0),Centrum!$A$3:$CB$130,L$132,0))</f>
        <v>2</v>
      </c>
      <c r="M23" s="325">
        <f ca="1">IF(OR($A23="",TYPE(VLOOKUP($A23,Centrum!$D$3:$M$130,10,0))&gt;3),"",VLOOKUP(VLOOKUP($A23,Centrum!$D$3:$M$130,10,0),Centrum!$A$3:$CB$130,M$132,0))</f>
        <v>10</v>
      </c>
      <c r="N23" s="325">
        <f ca="1">IF(OR($A23="",TYPE(VLOOKUP($A23,Centrum!$D$3:$M$130,10,0))&gt;3),"",VLOOKUP(VLOOKUP($A23,Centrum!$D$3:$M$130,10,0),Centrum!$A$3:$CB$130,N$132,0))</f>
        <v>1</v>
      </c>
      <c r="O23" s="325">
        <f ca="1">IF(OR($A23="",TYPE(VLOOKUP($A23,Centrum!$D$3:$M$130,10,0))&gt;3),"",VLOOKUP(VLOOKUP($A23,Centrum!$D$3:$M$130,10,0),Centrum!$A$3:$CB$130,O$132,0))</f>
        <v>27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v>
      </c>
      <c r="T23" s="325">
        <f ca="1">IF(OR($A23="",TYPE(VLOOKUP($A23,Centrum!$D$3:$M$130,10,0))&gt;3),"",VLOOKUP(VLOOKUP($A23,Centrum!$D$3:$M$130,10,0),Centrum!$A$3:$CB$130,T$132,0))</f>
        <v>1</v>
      </c>
      <c r="U23" s="325">
        <f ca="1">IF(OR($A23="",TYPE(VLOOKUP($A23,Centrum!$D$3:$M$130,10,0))&gt;3),"",VLOOKUP(VLOOKUP($A23,Centrum!$D$3:$M$130,10,0),Centrum!$A$3:$CB$130,U$132,0))</f>
        <v>2</v>
      </c>
      <c r="AB23" s="325">
        <f ca="1">IF(OR($A23="",TYPE(VLOOKUP($A23,Centrum!$D$3:$M$130,10,0))&gt;3),"",VLOOKUP(VLOOKUP($A23,Centrum!$D$3:$M$130,10,0),Centrum!$A$3:$CB$130,AB$132,0))</f>
        <v>10</v>
      </c>
      <c r="AC23" s="325">
        <f ca="1">IF(OR($A23="",TYPE(VLOOKUP($A23,Centrum!$D$3:$M$130,10,0))&gt;3),"",VLOOKUP(VLOOKUP($A23,Centrum!$D$3:$M$130,10,0),Centrum!$A$3:$CB$130,AC$132,0))</f>
        <v>0</v>
      </c>
      <c r="AD23" s="325">
        <f ca="1">IF(OR($A23="",TYPE(VLOOKUP($A23,Centrum!$D$3:$M$130,10,0))&gt;3),"",VLOOKUP(VLOOKUP($A23,Centrum!$D$3:$M$130,10,0),Centrum!$A$3:$CB$130,AD$132,0))</f>
        <v>-4</v>
      </c>
      <c r="AK23" s="325">
        <f ca="1">IF(OR($A23="",TYPE(VLOOKUP($A23,Centrum!$D$3:$M$130,10,0))&gt;3),"",VLOOKUP(VLOOKUP($A23,Centrum!$D$3:$M$130,10,0),Centrum!$A$3:$CB$130,AK$132,0))</f>
        <v>1</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27</v>
      </c>
      <c r="AU23" s="325">
        <f ca="1">IF(OR(OR($A23="",TYPE(VLOOKUP($A23,Centrum!$D$3:$M$130,10,0))&gt;3),$A$1&lt;4),"",VLOOKUP(VLOOKUP($A23,Centrum!$D$3:$M$130,10,0),Centrum!$A$3:$CB$130,AU$132,0))</f>
        <v>0</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25 SK Pétanque Řepy - Vodehnalová Jindra</v>
      </c>
      <c r="C24" s="325">
        <f>IF(OR($A24="",TYPE(VLOOKUP($A24,Centrum!$D$3:$M$130,10,0))&gt;3),"",VLOOKUP($A24,Centrum!$D$3:$M$130,10,0))</f>
        <v>25</v>
      </c>
      <c r="E24" s="325">
        <f ca="1">IF(OR($A24="",TYPE(VLOOKUP($A24,Centrum!$D$3:$M$130,10,0))&gt;3),"",VLOOKUP(VLOOKUP($A24,Centrum!$D$3:$M$130,10,0),Centrum!$A$3:$CB$130,E$132,0))</f>
        <v>1</v>
      </c>
      <c r="F24" s="325">
        <f ca="1">IF(OR($A24="",TYPE(VLOOKUP($A24,Centrum!$D$3:$M$130,10,0))&gt;3),"",VLOOKUP(VLOOKUP($A24,Centrum!$D$3:$M$130,10,0),Centrum!$A$3:$CB$130,F$132,0))</f>
        <v>10</v>
      </c>
      <c r="G24" s="325">
        <f ca="1">IF(OR($A24="",TYPE(VLOOKUP($A24,Centrum!$D$3:$M$130,10,0))&gt;3),"",VLOOKUP(VLOOKUP($A24,Centrum!$D$3:$M$130,10,0),Centrum!$A$3:$CB$130,G$132,0))</f>
        <v>30</v>
      </c>
      <c r="H24" s="325">
        <f ca="1">IF($A24="","",VLOOKUP(VLOOKUP($A24,Centrum!$D$3:$M$130,10,0),Centrum!$A$3:$CB$130,H$132,0))</f>
        <v>1</v>
      </c>
      <c r="I24" s="325">
        <f ca="1">IF($A24="","",VLOOKUP(VLOOKUP($A24,Centrum!$D$3:$M$130,10,0),Centrum!$A$3:$CB$130,I$132,0))</f>
        <v>1</v>
      </c>
      <c r="J24" s="325">
        <f ca="1">IF(OR($A24="",TYPE(VLOOKUP($A24,Centrum!$D$3:$M$130,10,0))&gt;3),"",VLOOKUP(VLOOKUP($A24,Centrum!$D$3:$M$130,10,0),Centrum!$A$3:$CB$130,J$132,0))</f>
        <v>-23</v>
      </c>
      <c r="L24" s="325">
        <f ca="1">IF(OR($A24="",TYPE(VLOOKUP($A24,Centrum!$D$3:$M$130,10,0))&gt;3),"",VLOOKUP(VLOOKUP($A24,Centrum!$D$3:$M$130,10,0),Centrum!$A$3:$CB$130,L$132,0))</f>
        <v>11</v>
      </c>
      <c r="M24" s="325">
        <f ca="1">IF(OR($A24="",TYPE(VLOOKUP($A24,Centrum!$D$3:$M$130,10,0))&gt;3),"",VLOOKUP(VLOOKUP($A24,Centrum!$D$3:$M$130,10,0),Centrum!$A$3:$CB$130,M$132,0))</f>
        <v>24</v>
      </c>
      <c r="N24" s="325">
        <f ca="1">IF(OR($A24="",TYPE(VLOOKUP($A24,Centrum!$D$3:$M$130,10,0))&gt;3),"",VLOOKUP(VLOOKUP($A24,Centrum!$D$3:$M$130,10,0),Centrum!$A$3:$CB$130,N$132,0))</f>
        <v>17</v>
      </c>
      <c r="O24" s="325">
        <f ca="1">IF(OR($A24="",TYPE(VLOOKUP($A24,Centrum!$D$3:$M$130,10,0))&gt;3),"",VLOOKUP(VLOOKUP($A24,Centrum!$D$3:$M$130,10,0),Centrum!$A$3:$CB$130,O$132,0))</f>
        <v>14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11</v>
      </c>
      <c r="T24" s="325">
        <f ca="1">IF(OR($A24="",TYPE(VLOOKUP($A24,Centrum!$D$3:$M$130,10,0))&gt;3),"",VLOOKUP(VLOOKUP($A24,Centrum!$D$3:$M$130,10,0),Centrum!$A$3:$CB$130,T$132,0))</f>
        <v>0</v>
      </c>
      <c r="U24" s="325">
        <f ca="1">IF(OR($A24="",TYPE(VLOOKUP($A24,Centrum!$D$3:$M$130,10,0))&gt;3),"",VLOOKUP(VLOOKUP($A24,Centrum!$D$3:$M$130,10,0),Centrum!$A$3:$CB$130,U$132,0))</f>
        <v>-13</v>
      </c>
      <c r="AB24" s="325">
        <f ca="1">IF(OR($A24="",TYPE(VLOOKUP($A24,Centrum!$D$3:$M$130,10,0))&gt;3),"",VLOOKUP(VLOOKUP($A24,Centrum!$D$3:$M$130,10,0),Centrum!$A$3:$CB$130,AB$132,0))</f>
        <v>24</v>
      </c>
      <c r="AC24" s="325">
        <f ca="1">IF(OR($A24="",TYPE(VLOOKUP($A24,Centrum!$D$3:$M$130,10,0))&gt;3),"",VLOOKUP(VLOOKUP($A24,Centrum!$D$3:$M$130,10,0),Centrum!$A$3:$CB$130,AC$132,0))</f>
        <v>0</v>
      </c>
      <c r="AD24" s="325">
        <f ca="1">IF(OR($A24="",TYPE(VLOOKUP($A24,Centrum!$D$3:$M$130,10,0))&gt;3),"",VLOOKUP(VLOOKUP($A24,Centrum!$D$3:$M$130,10,0),Centrum!$A$3:$CB$130,AD$132,0))</f>
        <v>-6</v>
      </c>
      <c r="AK24" s="325">
        <f ca="1">IF(OR($A24="",TYPE(VLOOKUP($A24,Centrum!$D$3:$M$130,10,0))&gt;3),"",VLOOKUP(VLOOKUP($A24,Centrum!$D$3:$M$130,10,0),Centrum!$A$3:$CB$130,AK$132,0))</f>
        <v>17</v>
      </c>
      <c r="AL24" s="325">
        <f ca="1">IF(OR($A24="",TYPE(VLOOKUP($A24,Centrum!$D$3:$M$130,10,0))&gt;3),"",VLOOKUP(VLOOKUP($A24,Centrum!$D$3:$M$130,10,0),Centrum!$A$3:$CB$130,AL$132,0))</f>
        <v>1</v>
      </c>
      <c r="AM24" s="325">
        <f ca="1">IF(OR($A24="",TYPE(VLOOKUP($A24,Centrum!$D$3:$M$130,10,0))&gt;3),"",VLOOKUP(VLOOKUP($A24,Centrum!$D$3:$M$130,10,0),Centrum!$A$3:$CB$130,AM$132,0))</f>
        <v>1</v>
      </c>
      <c r="AT24" s="325">
        <f ca="1">IF(OR(OR($A24="",TYPE(VLOOKUP($A24,Centrum!$D$3:$M$130,10,0))&gt;3),$A$1&lt;4),"",VLOOKUP(VLOOKUP($A24,Centrum!$D$3:$M$130,10,0),Centrum!$A$3:$CB$130,AT$132,0))</f>
        <v>14</v>
      </c>
      <c r="AU24" s="325">
        <f ca="1">IF(OR(OR($A24="",TYPE(VLOOKUP($A24,Centrum!$D$3:$M$130,10,0))&gt;3),$A$1&lt;4),"",VLOOKUP(VLOOKUP($A24,Centrum!$D$3:$M$130,10,0),Centrum!$A$3:$CB$130,AU$132,0))</f>
        <v>0</v>
      </c>
      <c r="AV24" s="325">
        <f ca="1">IF(OR(OR($A24="",TYPE(VLOOKUP($A24,Centrum!$D$3:$M$130,10,0))&gt;3),$A$1&lt;4),"",VLOOKUP(VLOOKUP($A24,Centrum!$D$3:$M$130,10,0),Centrum!$A$3:$CB$130,AV$132,0))</f>
        <v>-5</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12 SK Pétanque Řepy - Pastorek Jaroslav</v>
      </c>
      <c r="C25" s="325">
        <f>IF(OR($A25="",TYPE(VLOOKUP($A25,Centrum!$D$3:$M$130,10,0))&gt;3),"",VLOOKUP($A25,Centrum!$D$3:$M$130,10,0))</f>
        <v>12</v>
      </c>
      <c r="E25" s="325">
        <f ca="1">IF(OR($A25="",TYPE(VLOOKUP($A25,Centrum!$D$3:$M$130,10,0))&gt;3),"",VLOOKUP(VLOOKUP($A25,Centrum!$D$3:$M$130,10,0),Centrum!$A$3:$CB$130,E$132,0))</f>
        <v>1</v>
      </c>
      <c r="F25" s="325">
        <f ca="1">IF(OR($A25="",TYPE(VLOOKUP($A25,Centrum!$D$3:$M$130,10,0))&gt;3),"",VLOOKUP(VLOOKUP($A25,Centrum!$D$3:$M$130,10,0),Centrum!$A$3:$CB$130,F$132,0))</f>
        <v>9</v>
      </c>
      <c r="G25" s="325">
        <f ca="1">IF(OR($A25="",TYPE(VLOOKUP($A25,Centrum!$D$3:$M$130,10,0))&gt;3),"",VLOOKUP(VLOOKUP($A25,Centrum!$D$3:$M$130,10,0),Centrum!$A$3:$CB$130,G$132,0))</f>
        <v>28</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-22</v>
      </c>
      <c r="L25" s="325">
        <f ca="1">IF(OR($A25="",TYPE(VLOOKUP($A25,Centrum!$D$3:$M$130,10,0))&gt;3),"",VLOOKUP(VLOOKUP($A25,Centrum!$D$3:$M$130,10,0),Centrum!$A$3:$CB$130,L$132,0))</f>
        <v>26</v>
      </c>
      <c r="M25" s="325">
        <f ca="1">IF(OR($A25="",TYPE(VLOOKUP($A25,Centrum!$D$3:$M$130,10,0))&gt;3),"",VLOOKUP(VLOOKUP($A25,Centrum!$D$3:$M$130,10,0),Centrum!$A$3:$CB$130,M$132,0))</f>
        <v>28</v>
      </c>
      <c r="N25" s="325">
        <f ca="1">IF(OR($A25="",TYPE(VLOOKUP($A25,Centrum!$D$3:$M$130,10,0))&gt;3),"",VLOOKUP(VLOOKUP($A25,Centrum!$D$3:$M$130,10,0),Centrum!$A$3:$CB$130,N$132,0))</f>
        <v>15</v>
      </c>
      <c r="O25" s="325">
        <f ca="1">IF(OR($A25="",TYPE(VLOOKUP($A25,Centrum!$D$3:$M$130,10,0))&gt;3),"",VLOOKUP(VLOOKUP($A25,Centrum!$D$3:$M$130,10,0),Centrum!$A$3:$CB$130,O$132,0))</f>
        <v>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26</v>
      </c>
      <c r="T25" s="325">
        <f ca="1">IF(OR($A25="",TYPE(VLOOKUP($A25,Centrum!$D$3:$M$130,10,0))&gt;3),"",VLOOKUP(VLOOKUP($A25,Centrum!$D$3:$M$130,10,0),Centrum!$A$3:$CB$130,T$132,0))</f>
        <v>0</v>
      </c>
      <c r="U25" s="325">
        <f ca="1">IF(OR($A25="",TYPE(VLOOKUP($A25,Centrum!$D$3:$M$130,10,0))&gt;3),"",VLOOKUP(VLOOKUP($A25,Centrum!$D$3:$M$130,10,0),Centrum!$A$3:$CB$130,U$132,0))</f>
        <v>-6</v>
      </c>
      <c r="AB25" s="325">
        <f ca="1">IF(OR($A25="",TYPE(VLOOKUP($A25,Centrum!$D$3:$M$130,10,0))&gt;3),"",VLOOKUP(VLOOKUP($A25,Centrum!$D$3:$M$130,10,0),Centrum!$A$3:$CB$130,AB$132,0))</f>
        <v>28</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15</v>
      </c>
      <c r="AL25" s="325">
        <f ca="1">IF(OR($A25="",TYPE(VLOOKUP($A25,Centrum!$D$3:$M$130,10,0))&gt;3),"",VLOOKUP(VLOOKUP($A25,Centrum!$D$3:$M$130,10,0),Centrum!$A$3:$CB$130,AL$132,0))</f>
        <v>0</v>
      </c>
      <c r="AM25" s="325">
        <f ca="1">IF(OR($A25="",TYPE(VLOOKUP($A25,Centrum!$D$3:$M$130,10,0))&gt;3),"",VLOOKUP(VLOOKUP($A25,Centrum!$D$3:$M$130,10,0),Centrum!$A$3:$CB$130,AM$132,0))</f>
        <v>-8</v>
      </c>
      <c r="AT25" s="325">
        <f ca="1">IF(OR(OR($A25="",TYPE(VLOOKUP($A25,Centrum!$D$3:$M$130,10,0))&gt;3),$A$1&lt;4),"",VLOOKUP(VLOOKUP($A25,Centrum!$D$3:$M$130,10,0),Centrum!$A$3:$CB$130,AT$132,0))</f>
        <v>9</v>
      </c>
      <c r="AU25" s="325">
        <f ca="1">IF(OR(OR($A25="",TYPE(VLOOKUP($A25,Centrum!$D$3:$M$130,10,0))&gt;3),$A$1&lt;4),"",VLOOKUP(VLOOKUP($A25,Centrum!$D$3:$M$130,10,0),Centrum!$A$3:$CB$130,AU$132,0))</f>
        <v>0</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22 PC Mimo Done - Kára Jan</v>
      </c>
      <c r="C26" s="325">
        <f>IF(OR($A26="",TYPE(VLOOKUP($A26,Centrum!$D$3:$M$130,10,0))&gt;3),"",VLOOKUP($A26,Centrum!$D$3:$M$130,10,0))</f>
        <v>22</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31</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-21</v>
      </c>
      <c r="L26" s="325">
        <f ca="1">IF(OR($A26="",TYPE(VLOOKUP($A26,Centrum!$D$3:$M$130,10,0))&gt;3),"",VLOOKUP(VLOOKUP($A26,Centrum!$D$3:$M$130,10,0),Centrum!$A$3:$CB$130,L$132,0))</f>
        <v>8</v>
      </c>
      <c r="M26" s="325">
        <f ca="1">IF(OR($A26="",TYPE(VLOOKUP($A26,Centrum!$D$3:$M$130,10,0))&gt;3),"",VLOOKUP(VLOOKUP($A26,Centrum!$D$3:$M$130,10,0),Centrum!$A$3:$CB$130,M$132,0))</f>
        <v>17</v>
      </c>
      <c r="N26" s="325">
        <f ca="1">IF(OR($A26="",TYPE(VLOOKUP($A26,Centrum!$D$3:$M$130,10,0))&gt;3),"",VLOOKUP(VLOOKUP($A26,Centrum!$D$3:$M$130,10,0),Centrum!$A$3:$CB$130,N$132,0))</f>
        <v>21</v>
      </c>
      <c r="O26" s="325">
        <f ca="1">IF(OR($A26="",TYPE(VLOOKUP($A26,Centrum!$D$3:$M$130,10,0))&gt;3),"",VLOOKUP(VLOOKUP($A26,Centrum!$D$3:$M$130,10,0),Centrum!$A$3:$CB$130,O$132,0))</f>
        <v>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8</v>
      </c>
      <c r="T26" s="325">
        <f ca="1">IF(OR($A26="",TYPE(VLOOKUP($A26,Centrum!$D$3:$M$130,10,0))&gt;3),"",VLOOKUP(VLOOKUP($A26,Centrum!$D$3:$M$130,10,0),Centrum!$A$3:$CB$130,T$132,0))</f>
        <v>0</v>
      </c>
      <c r="U26" s="325">
        <f ca="1">IF(OR($A26="",TYPE(VLOOKUP($A26,Centrum!$D$3:$M$130,10,0))&gt;3),"",VLOOKUP(VLOOKUP($A26,Centrum!$D$3:$M$130,10,0),Centrum!$A$3:$CB$130,U$132,0))</f>
        <v>-13</v>
      </c>
      <c r="AB26" s="325">
        <f ca="1">IF(OR($A26="",TYPE(VLOOKUP($A26,Centrum!$D$3:$M$130,10,0))&gt;3),"",VLOOKUP(VLOOKUP($A26,Centrum!$D$3:$M$130,10,0),Centrum!$A$3:$CB$130,AB$132,0))</f>
        <v>17</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21</v>
      </c>
      <c r="AL26" s="325">
        <f ca="1">IF(OR($A26="",TYPE(VLOOKUP($A26,Centrum!$D$3:$M$130,10,0))&gt;3),"",VLOOKUP(VLOOKUP($A26,Centrum!$D$3:$M$130,10,0),Centrum!$A$3:$CB$130,AL$132,0))</f>
        <v>0</v>
      </c>
      <c r="AM26" s="325">
        <f ca="1">IF(OR($A26="",TYPE(VLOOKUP($A26,Centrum!$D$3:$M$130,10,0))&gt;3),"",VLOOKUP(VLOOKUP($A26,Centrum!$D$3:$M$130,10,0),Centrum!$A$3:$CB$130,AM$132,0))</f>
        <v>-4</v>
      </c>
      <c r="AT26" s="325">
        <f ca="1">IF(OR(OR($A26="",TYPE(VLOOKUP($A26,Centrum!$D$3:$M$130,10,0))&gt;3),$A$1&lt;4),"",VLOOKUP(VLOOKUP($A26,Centrum!$D$3:$M$130,10,0),Centrum!$A$3:$CB$130,AT$132,0))</f>
        <v>6</v>
      </c>
      <c r="AU26" s="325">
        <f ca="1">IF(OR(OR($A26="",TYPE(VLOOKUP($A26,Centrum!$D$3:$M$130,10,0))&gt;3),$A$1&lt;4),"",VLOOKUP(VLOOKUP($A26,Centrum!$D$3:$M$130,10,0),Centrum!$A$3:$CB$130,AU$132,0))</f>
        <v>0</v>
      </c>
      <c r="AV26" s="325">
        <f ca="1">IF(OR(OR($A26="",TYPE(VLOOKUP($A26,Centrum!$D$3:$M$130,10,0))&gt;3),$A$1&lt;4),"",VLOOKUP(VLOOKUP($A26,Centrum!$D$3:$M$130,10,0),Centrum!$A$3:$CB$130,AV$132,0))</f>
        <v>-5</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7 SK Sahara Vědomice - Horáčková Simona</v>
      </c>
      <c r="C27" s="325">
        <f>IF(OR($A27="",TYPE(VLOOKUP($A27,Centrum!$D$3:$M$130,10,0))&gt;3),"",VLOOKUP($A27,Centrum!$D$3:$M$130,10,0))</f>
        <v>7</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23</v>
      </c>
      <c r="H27" s="325">
        <f ca="1">IF($A27="","",VLOOKUP(VLOOKUP($A27,Centrum!$D$3:$M$130,10,0),Centrum!$A$3:$CB$130,H$132,0))</f>
        <v>0</v>
      </c>
      <c r="I27" s="325">
        <f ca="1">IF($A27="","",VLOOKUP(VLOOKUP($A27,Centrum!$D$3:$M$130,10,0),Centrum!$A$3:$CB$130,I$132,0))</f>
        <v>0</v>
      </c>
      <c r="J27" s="325">
        <f ca="1">IF(OR($A27="",TYPE(VLOOKUP($A27,Centrum!$D$3:$M$130,10,0))&gt;3),"",VLOOKUP(VLOOKUP($A27,Centrum!$D$3:$M$130,10,0),Centrum!$A$3:$CB$130,J$132,0))</f>
        <v>-17</v>
      </c>
      <c r="L27" s="325">
        <f ca="1">IF(OR($A27="",TYPE(VLOOKUP($A27,Centrum!$D$3:$M$130,10,0))&gt;3),"",VLOOKUP(VLOOKUP($A27,Centrum!$D$3:$M$130,10,0),Centrum!$A$3:$CB$130,L$132,0))</f>
        <v>21</v>
      </c>
      <c r="M27" s="325" t="str">
        <f ca="1">IF(OR($A27="",TYPE(VLOOKUP($A27,Centrum!$D$3:$M$130,10,0))&gt;3),"",VLOOKUP(VLOOKUP($A27,Centrum!$D$3:$M$130,10,0),Centrum!$A$3:$CB$130,M$132,0))</f>
        <v/>
      </c>
      <c r="N27" s="325">
        <f ca="1">IF(OR($A27="",TYPE(VLOOKUP($A27,Centrum!$D$3:$M$130,10,0))&gt;3),"",VLOOKUP(VLOOKUP($A27,Centrum!$D$3:$M$130,10,0),Centrum!$A$3:$CB$130,N$132,0))</f>
        <v>3</v>
      </c>
      <c r="O27" s="325">
        <f ca="1">IF(OR($A27="",TYPE(VLOOKUP($A27,Centrum!$D$3:$M$130,10,0))&gt;3),"",VLOOKUP(VLOOKUP($A27,Centrum!$D$3:$M$130,10,0),Centrum!$A$3:$CB$130,O$132,0))</f>
        <v>28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21</v>
      </c>
      <c r="T27" s="325">
        <f ca="1">IF(OR($A27="",TYPE(VLOOKUP($A27,Centrum!$D$3:$M$130,10,0))&gt;3),"",VLOOKUP(VLOOKUP($A27,Centrum!$D$3:$M$130,10,0),Centrum!$A$3:$CB$130,T$132,0))</f>
        <v>0</v>
      </c>
      <c r="U27" s="325">
        <f ca="1">IF(OR($A27="",TYPE(VLOOKUP($A27,Centrum!$D$3:$M$130,10,0))&gt;3),"",VLOOKUP(VLOOKUP($A27,Centrum!$D$3:$M$130,10,0),Centrum!$A$3:$CB$130,U$132,0))</f>
        <v>-11</v>
      </c>
      <c r="AB27" s="325" t="str">
        <f ca="1">IF(OR($A27="",TYPE(VLOOKUP($A27,Centrum!$D$3:$M$130,10,0))&gt;3),"",VLOOKUP(VLOOKUP($A27,Centrum!$D$3:$M$130,10,0),Centrum!$A$3:$CB$130,AB$132,0))</f>
        <v/>
      </c>
      <c r="AC27" s="325">
        <f ca="1">IF(OR($A27="",TYPE(VLOOKUP($A27,Centrum!$D$3:$M$130,10,0))&gt;3),"",VLOOKUP(VLOOKUP($A27,Centrum!$D$3:$M$130,10,0),Centrum!$A$3:$CB$130,AC$132,0))</f>
        <v>1</v>
      </c>
      <c r="AD27" s="325">
        <f ca="1">IF(OR($A27="",TYPE(VLOOKUP($A27,Centrum!$D$3:$M$130,10,0))&gt;3),"",VLOOKUP(VLOOKUP($A27,Centrum!$D$3:$M$130,10,0),Centrum!$A$3:$CB$130,AD$132,0))</f>
        <v>7</v>
      </c>
      <c r="AK27" s="325">
        <f ca="1">IF(OR($A27="",TYPE(VLOOKUP($A27,Centrum!$D$3:$M$130,10,0))&gt;3),"",VLOOKUP(VLOOKUP($A27,Centrum!$D$3:$M$130,10,0),Centrum!$A$3:$CB$130,AK$132,0))</f>
        <v>3</v>
      </c>
      <c r="AL27" s="325">
        <f ca="1">IF(OR($A27="",TYPE(VLOOKUP($A27,Centrum!$D$3:$M$130,10,0))&gt;3),"",VLOOKUP(VLOOKUP($A27,Centrum!$D$3:$M$130,10,0),Centrum!$A$3:$CB$130,AL$132,0))</f>
        <v>0</v>
      </c>
      <c r="AM27" s="325">
        <f ca="1">IF(OR($A27="",TYPE(VLOOKUP($A27,Centrum!$D$3:$M$130,10,0))&gt;3),"",VLOOKUP(VLOOKUP($A27,Centrum!$D$3:$M$130,10,0),Centrum!$A$3:$CB$130,AM$132,0))</f>
        <v>-6</v>
      </c>
      <c r="AT27" s="325">
        <f ca="1">IF(OR(OR($A27="",TYPE(VLOOKUP($A27,Centrum!$D$3:$M$130,10,0))&gt;3),$A$1&lt;4),"",VLOOKUP(VLOOKUP($A27,Centrum!$D$3:$M$130,10,0),Centrum!$A$3:$CB$130,AT$132,0))</f>
        <v>28</v>
      </c>
      <c r="AU27" s="325">
        <f ca="1">IF(OR(OR($A27="",TYPE(VLOOKUP($A27,Centrum!$D$3:$M$130,10,0))&gt;3),$A$1&lt;4),"",VLOOKUP(VLOOKUP($A27,Centrum!$D$3:$M$130,10,0),Centrum!$A$3:$CB$130,AU$132,0))</f>
        <v>0</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20 PC Mimo Done - Zikmunda Martin</v>
      </c>
      <c r="C28" s="325">
        <f>IF(OR($A28="",TYPE(VLOOKUP($A28,Centrum!$D$3:$M$130,10,0))&gt;3),"",VLOOKUP($A28,Centrum!$D$3:$M$130,10,0))</f>
        <v>20</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28</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-21</v>
      </c>
      <c r="L28" s="325">
        <f ca="1">IF(OR($A28="",TYPE(VLOOKUP($A28,Centrum!$D$3:$M$130,10,0))&gt;3),"",VLOOKUP(VLOOKUP($A28,Centrum!$D$3:$M$130,10,0),Centrum!$A$3:$CB$130,L$132,0))</f>
        <v>6</v>
      </c>
      <c r="M28" s="325">
        <f ca="1">IF(OR($A28="",TYPE(VLOOKUP($A28,Centrum!$D$3:$M$130,10,0))&gt;3),"",VLOOKUP(VLOOKUP($A28,Centrum!$D$3:$M$130,10,0),Centrum!$A$3:$CB$130,M$132,0))</f>
        <v>23</v>
      </c>
      <c r="N28" s="325">
        <f ca="1">IF(OR($A28="",TYPE(VLOOKUP($A28,Centrum!$D$3:$M$130,10,0))&gt;3),"",VLOOKUP(VLOOKUP($A28,Centrum!$D$3:$M$130,10,0),Centrum!$A$3:$CB$130,N$132,0))</f>
        <v>26</v>
      </c>
      <c r="O28" s="325">
        <f ca="1">IF(OR($A28="",TYPE(VLOOKUP($A28,Centrum!$D$3:$M$130,10,0))&gt;3),"",VLOOKUP(VLOOKUP($A28,Centrum!$D$3:$M$130,10,0),Centrum!$A$3:$CB$130,O$132,0))</f>
        <v>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6</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23</v>
      </c>
      <c r="AC28" s="325">
        <f ca="1">IF(OR($A28="",TYPE(VLOOKUP($A28,Centrum!$D$3:$M$130,10,0))&gt;3),"",VLOOKUP(VLOOKUP($A28,Centrum!$D$3:$M$130,10,0),Centrum!$A$3:$CB$130,AC$132,0))</f>
        <v>1</v>
      </c>
      <c r="AD28" s="325">
        <f ca="1">IF(OR($A28="",TYPE(VLOOKUP($A28,Centrum!$D$3:$M$130,10,0))&gt;3),"",VLOOKUP(VLOOKUP($A28,Centrum!$D$3:$M$130,10,0),Centrum!$A$3:$CB$130,AD$132,0))</f>
        <v>1</v>
      </c>
      <c r="AK28" s="325">
        <f ca="1">IF(OR($A28="",TYPE(VLOOKUP($A28,Centrum!$D$3:$M$130,10,0))&gt;3),"",VLOOKUP(VLOOKUP($A28,Centrum!$D$3:$M$130,10,0),Centrum!$A$3:$CB$130,AK$132,0))</f>
        <v>26</v>
      </c>
      <c r="AL28" s="325">
        <f ca="1">IF(OR($A28="",TYPE(VLOOKUP($A28,Centrum!$D$3:$M$130,10,0))&gt;3),"",VLOOKUP(VLOOKUP($A28,Centrum!$D$3:$M$130,10,0),Centrum!$A$3:$CB$130,AL$132,0))</f>
        <v>0</v>
      </c>
      <c r="AM28" s="325">
        <f ca="1">IF(OR($A28="",TYPE(VLOOKUP($A28,Centrum!$D$3:$M$130,10,0))&gt;3),"",VLOOKUP(VLOOKUP($A28,Centrum!$D$3:$M$130,10,0),Centrum!$A$3:$CB$130,AM$132,0))</f>
        <v>-9</v>
      </c>
      <c r="AT28" s="325">
        <f ca="1">IF(OR(OR($A28="",TYPE(VLOOKUP($A28,Centrum!$D$3:$M$130,10,0))&gt;3),$A$1&lt;4),"",VLOOKUP(VLOOKUP($A28,Centrum!$D$3:$M$130,10,0),Centrum!$A$3:$CB$130,AT$132,0))</f>
        <v>4</v>
      </c>
      <c r="AU28" s="325">
        <f ca="1">IF(OR(OR($A28="",TYPE(VLOOKUP($A28,Centrum!$D$3:$M$130,10,0))&gt;3),$A$1&lt;4),"",VLOOKUP(VLOOKUP($A28,Centrum!$D$3:$M$130,10,0),Centrum!$A$3:$CB$130,AU$132,0))</f>
        <v>0</v>
      </c>
      <c r="AV28" s="325">
        <f ca="1">IF(OR(OR($A28="",TYPE(VLOOKUP($A28,Centrum!$D$3:$M$130,10,0))&gt;3),$A$1&lt;4),"",VLOOKUP(VLOOKUP($A28,Centrum!$D$3:$M$130,10,0),Centrum!$A$3:$CB$130,AV$132,0))</f>
        <v>-11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xml:space="preserve">17   - Mariana Semeniv  </v>
      </c>
      <c r="C29" s="325">
        <f>IF(OR($A29="",TYPE(VLOOKUP($A29,Centrum!$D$3:$M$130,10,0))&gt;3),"",VLOOKUP($A29,Centrum!$D$3:$M$130,10,0))</f>
        <v>17</v>
      </c>
      <c r="E29" s="325">
        <f ca="1">IF(OR($A29="",TYPE(VLOOKUP($A29,Centrum!$D$3:$M$130,10,0))&gt;3),"",VLOOKUP(VLOOKUP($A29,Centrum!$D$3:$M$130,10,0),Centrum!$A$3:$CB$130,E$132,0))</f>
        <v>1</v>
      </c>
      <c r="F29" s="325">
        <f ca="1">IF(OR($A29="",TYPE(VLOOKUP($A29,Centrum!$D$3:$M$130,10,0))&gt;3),"",VLOOKUP(VLOOKUP($A29,Centrum!$D$3:$M$130,10,0),Centrum!$A$3:$CB$130,F$132,0))</f>
        <v>5</v>
      </c>
      <c r="G29" s="325">
        <f ca="1">IF(OR($A29="",TYPE(VLOOKUP($A29,Centrum!$D$3:$M$130,10,0))&gt;3),"",VLOOKUP(VLOOKUP($A29,Centrum!$D$3:$M$130,10,0),Centrum!$A$3:$CB$130,G$132,0))</f>
        <v>32</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-5</v>
      </c>
      <c r="L29" s="325">
        <f ca="1">IF(OR($A29="",TYPE(VLOOKUP($A29,Centrum!$D$3:$M$130,10,0))&gt;3),"",VLOOKUP(VLOOKUP($A29,Centrum!$D$3:$M$130,10,0),Centrum!$A$3:$CB$130,L$132,0))</f>
        <v>3</v>
      </c>
      <c r="M29" s="325">
        <f ca="1">IF(OR($A29="",TYPE(VLOOKUP($A29,Centrum!$D$3:$M$130,10,0))&gt;3),"",VLOOKUP(VLOOKUP($A29,Centrum!$D$3:$M$130,10,0),Centrum!$A$3:$CB$130,M$132,0))</f>
        <v>22</v>
      </c>
      <c r="N29" s="325">
        <f ca="1">IF(OR($A29="",TYPE(VLOOKUP($A29,Centrum!$D$3:$M$130,10,0))&gt;3),"",VLOOKUP(VLOOKUP($A29,Centrum!$D$3:$M$130,10,0),Centrum!$A$3:$CB$130,N$132,0))</f>
        <v>25</v>
      </c>
      <c r="O29" s="325">
        <f ca="1">IF(OR($A29="",TYPE(VLOOKUP($A29,Centrum!$D$3:$M$130,10,0))&gt;3),"",VLOOKUP(VLOOKUP($A29,Centrum!$D$3:$M$130,10,0),Centrum!$A$3:$CB$130,O$132,0))</f>
        <v>19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v>
      </c>
      <c r="T29" s="325">
        <f ca="1">IF(OR($A29="",TYPE(VLOOKUP($A29,Centrum!$D$3:$M$130,10,0))&gt;3),"",VLOOKUP(VLOOKUP($A29,Centrum!$D$3:$M$130,10,0),Centrum!$A$3:$CB$130,T$132,0))</f>
        <v>0</v>
      </c>
      <c r="U29" s="325">
        <f ca="1">IF(OR($A29="",TYPE(VLOOKUP($A29,Centrum!$D$3:$M$130,10,0))&gt;3),"",VLOOKUP(VLOOKUP($A29,Centrum!$D$3:$M$130,10,0),Centrum!$A$3:$CB$130,U$132,0))</f>
        <v>-10</v>
      </c>
      <c r="AB29" s="325">
        <f ca="1">IF(OR($A29="",TYPE(VLOOKUP($A29,Centrum!$D$3:$M$130,10,0))&gt;3),"",VLOOKUP(VLOOKUP($A29,Centrum!$D$3:$M$130,10,0),Centrum!$A$3:$CB$130,AB$132,0))</f>
        <v>22</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25</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19</v>
      </c>
      <c r="AU29" s="325">
        <f ca="1">IF(OR(OR($A29="",TYPE(VLOOKUP($A29,Centrum!$D$3:$M$130,10,0))&gt;3),$A$1&lt;4),"",VLOOKUP(VLOOKUP($A29,Centrum!$D$3:$M$130,10,0),Centrum!$A$3:$CB$130,AU$132,0))</f>
        <v>1</v>
      </c>
      <c r="AV29" s="325">
        <f ca="1">IF(OR(OR($A29="",TYPE(VLOOKUP($A29,Centrum!$D$3:$M$130,10,0))&gt;3),$A$1&lt;4),"",VLOOKUP(VLOOKUP($A29,Centrum!$D$3:$M$130,10,0),Centrum!$A$3:$CB$130,AV$132,0))</f>
        <v>7</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23 SK Sahara Vědomice - Piller Tomáš</v>
      </c>
      <c r="C30" s="325">
        <f>IF(OR($A30="",TYPE(VLOOKUP($A30,Centrum!$D$3:$M$130,10,0))&gt;3),"",VLOOKUP($A30,Centrum!$D$3:$M$130,10,0))</f>
        <v>23</v>
      </c>
      <c r="E30" s="325">
        <f ca="1">IF(OR($A30="",TYPE(VLOOKUP($A30,Centrum!$D$3:$M$130,10,0))&gt;3),"",VLOOKUP(VLOOKUP($A30,Centrum!$D$3:$M$130,10,0),Centrum!$A$3:$CB$130,E$132,0))</f>
        <v>1</v>
      </c>
      <c r="F30" s="325">
        <f ca="1">IF(OR($A30="",TYPE(VLOOKUP($A30,Centrum!$D$3:$M$130,10,0))&gt;3),"",VLOOKUP(VLOOKUP($A30,Centrum!$D$3:$M$130,10,0),Centrum!$A$3:$CB$130,F$132,0))</f>
        <v>5</v>
      </c>
      <c r="G30" s="325">
        <f ca="1">IF(OR($A30="",TYPE(VLOOKUP($A30,Centrum!$D$3:$M$130,10,0))&gt;3),"",VLOOKUP(VLOOKUP($A30,Centrum!$D$3:$M$130,10,0),Centrum!$A$3:$CB$130,G$132,0))</f>
        <v>25</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-14</v>
      </c>
      <c r="L30" s="325">
        <f ca="1">IF(OR($A30="",TYPE(VLOOKUP($A30,Centrum!$D$3:$M$130,10,0))&gt;3),"",VLOOKUP(VLOOKUP($A30,Centrum!$D$3:$M$130,10,0),Centrum!$A$3:$CB$130,L$132,0))</f>
        <v>9</v>
      </c>
      <c r="M30" s="325">
        <f ca="1">IF(OR($A30="",TYPE(VLOOKUP($A30,Centrum!$D$3:$M$130,10,0))&gt;3),"",VLOOKUP(VLOOKUP($A30,Centrum!$D$3:$M$130,10,0),Centrum!$A$3:$CB$130,M$132,0))</f>
        <v>20</v>
      </c>
      <c r="N30" s="325">
        <f ca="1">IF(OR($A30="",TYPE(VLOOKUP($A30,Centrum!$D$3:$M$130,10,0))&gt;3),"",VLOOKUP(VLOOKUP($A30,Centrum!$D$3:$M$130,10,0),Centrum!$A$3:$CB$130,N$132,0))</f>
        <v>27</v>
      </c>
      <c r="O30" s="325" t="str">
        <f ca="1">IF(OR($A30="",TYPE(VLOOKUP($A30,Centrum!$D$3:$M$130,10,0))&gt;3),"",VLOOKUP(VLOOKUP($A30,Centrum!$D$3:$M$130,10,0),Centrum!$A$3:$CB$130,O$132,0))</f>
        <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9</v>
      </c>
      <c r="T30" s="325">
        <f ca="1">IF(OR($A30="",TYPE(VLOOKUP($A30,Centrum!$D$3:$M$130,10,0))&gt;3),"",VLOOKUP(VLOOKUP($A30,Centrum!$D$3:$M$130,10,0),Centrum!$A$3:$CB$130,T$132,0))</f>
        <v>0</v>
      </c>
      <c r="U30" s="325">
        <f ca="1">IF(OR($A30="",TYPE(VLOOKUP($A30,Centrum!$D$3:$M$130,10,0))&gt;3),"",VLOOKUP(VLOOKUP($A30,Centrum!$D$3:$M$130,10,0),Centrum!$A$3:$CB$130,U$132,0))</f>
        <v>-12</v>
      </c>
      <c r="AB30" s="325">
        <f ca="1">IF(OR($A30="",TYPE(VLOOKUP($A30,Centrum!$D$3:$M$130,10,0))&gt;3),"",VLOOKUP(VLOOKUP($A30,Centrum!$D$3:$M$130,10,0),Centrum!$A$3:$CB$130,AB$132,0))</f>
        <v>20</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27</v>
      </c>
      <c r="AL30" s="325">
        <f ca="1">IF(OR($A30="",TYPE(VLOOKUP($A30,Centrum!$D$3:$M$130,10,0))&gt;3),"",VLOOKUP(VLOOKUP($A30,Centrum!$D$3:$M$130,10,0),Centrum!$A$3:$CB$130,AL$132,0))</f>
        <v>0</v>
      </c>
      <c r="AM30" s="325">
        <f ca="1">IF(OR($A30="",TYPE(VLOOKUP($A30,Centrum!$D$3:$M$130,10,0))&gt;3),"",VLOOKUP(VLOOKUP($A30,Centrum!$D$3:$M$130,10,0),Centrum!$A$3:$CB$130,AM$132,0))</f>
        <v>-8</v>
      </c>
      <c r="AT30" s="325" t="str">
        <f ca="1">IF(OR(OR($A30="",TYPE(VLOOKUP($A30,Centrum!$D$3:$M$130,10,0))&gt;3),$A$1&lt;4),"",VLOOKUP(VLOOKUP($A30,Centrum!$D$3:$M$130,10,0),Centrum!$A$3:$CB$130,AT$132,0))</f>
        <v/>
      </c>
      <c r="AU30" s="325">
        <f ca="1">IF(OR(OR($A30="",TYPE(VLOOKUP($A30,Centrum!$D$3:$M$130,10,0))&gt;3),$A$1&lt;4),"",VLOOKUP(VLOOKUP($A30,Centrum!$D$3:$M$130,10,0),Centrum!$A$3:$CB$130,AU$132,0))</f>
        <v>1</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19 Petank Club Praha - Maňák Jan</v>
      </c>
      <c r="C31" s="325">
        <f>IF(OR($A31="",TYPE(VLOOKUP($A31,Centrum!$D$3:$M$130,10,0))&gt;3),"",VLOOKUP($A31,Centrum!$D$3:$M$130,10,0))</f>
        <v>19</v>
      </c>
      <c r="E31" s="325">
        <f ca="1">IF(OR($A31="",TYPE(VLOOKUP($A31,Centrum!$D$3:$M$130,10,0))&gt;3),"",VLOOKUP(VLOOKUP($A31,Centrum!$D$3:$M$130,10,0),Centrum!$A$3:$CB$130,E$132,0))</f>
        <v>0</v>
      </c>
      <c r="F31" s="325">
        <f ca="1">IF(OR($A31="",TYPE(VLOOKUP($A31,Centrum!$D$3:$M$130,10,0))&gt;3),"",VLOOKUP(VLOOKUP($A31,Centrum!$D$3:$M$130,10,0),Centrum!$A$3:$CB$130,F$132,0))</f>
        <v>8</v>
      </c>
      <c r="G31" s="325">
        <f ca="1">IF(OR($A31="",TYPE(VLOOKUP($A31,Centrum!$D$3:$M$130,10,0))&gt;3),"",VLOOKUP(VLOOKUP($A31,Centrum!$D$3:$M$130,10,0),Centrum!$A$3:$CB$130,G$132,0))</f>
        <v>26</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-18</v>
      </c>
      <c r="L31" s="325">
        <f ca="1">IF(OR($A31="",TYPE(VLOOKUP($A31,Centrum!$D$3:$M$130,10,0))&gt;3),"",VLOOKUP(VLOOKUP($A31,Centrum!$D$3:$M$130,10,0),Centrum!$A$3:$CB$130,L$132,0))</f>
        <v>5</v>
      </c>
      <c r="M31" s="325">
        <f ca="1">IF(OR($A31="",TYPE(VLOOKUP($A31,Centrum!$D$3:$M$130,10,0))&gt;3),"",VLOOKUP(VLOOKUP($A31,Centrum!$D$3:$M$130,10,0),Centrum!$A$3:$CB$130,M$132,0))</f>
        <v>2</v>
      </c>
      <c r="N31" s="325">
        <f ca="1">IF(OR($A31="",TYPE(VLOOKUP($A31,Centrum!$D$3:$M$130,10,0))&gt;3),"",VLOOKUP(VLOOKUP($A31,Centrum!$D$3:$M$130,10,0),Centrum!$A$3:$CB$130,N$132,0))</f>
        <v>4</v>
      </c>
      <c r="O31" s="325">
        <f ca="1">IF(OR($A31="",TYPE(VLOOKUP($A31,Centrum!$D$3:$M$130,10,0))&gt;3),"",VLOOKUP(VLOOKUP($A31,Centrum!$D$3:$M$130,10,0),Centrum!$A$3:$CB$130,O$132,0))</f>
        <v>17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5</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2</v>
      </c>
      <c r="AC31" s="325">
        <f ca="1">IF(OR($A31="",TYPE(VLOOKUP($A31,Centrum!$D$3:$M$130,10,0))&gt;3),"",VLOOKUP(VLOOKUP($A31,Centrum!$D$3:$M$130,10,0),Centrum!$A$3:$CB$130,AC$132,0))</f>
        <v>0</v>
      </c>
      <c r="AD31" s="325">
        <f ca="1">IF(OR($A31="",TYPE(VLOOKUP($A31,Centrum!$D$3:$M$130,10,0))&gt;3),"",VLOOKUP(VLOOKUP($A31,Centrum!$D$3:$M$130,10,0),Centrum!$A$3:$CB$130,AD$132,0))</f>
        <v>-9</v>
      </c>
      <c r="AK31" s="325">
        <f ca="1">IF(OR($A31="",TYPE(VLOOKUP($A31,Centrum!$D$3:$M$130,10,0))&gt;3),"",VLOOKUP(VLOOKUP($A31,Centrum!$D$3:$M$130,10,0),Centrum!$A$3:$CB$130,AK$132,0))</f>
        <v>4</v>
      </c>
      <c r="AL31" s="325">
        <f ca="1">IF(OR($A31="",TYPE(VLOOKUP($A31,Centrum!$D$3:$M$130,10,0))&gt;3),"",VLOOKUP(VLOOKUP($A31,Centrum!$D$3:$M$130,10,0),Centrum!$A$3:$CB$130,AL$132,0))</f>
        <v>0</v>
      </c>
      <c r="AM31" s="325">
        <f ca="1">IF(OR($A31="",TYPE(VLOOKUP($A31,Centrum!$D$3:$M$130,10,0))&gt;3),"",VLOOKUP(VLOOKUP($A31,Centrum!$D$3:$M$130,10,0),Centrum!$A$3:$CB$130,AM$132,0))</f>
        <v>-1</v>
      </c>
      <c r="AT31" s="325">
        <f ca="1">IF(OR(OR($A31="",TYPE(VLOOKUP($A31,Centrum!$D$3:$M$130,10,0))&gt;3),$A$1&lt;4),"",VLOOKUP(VLOOKUP($A31,Centrum!$D$3:$M$130,10,0),Centrum!$A$3:$CB$130,AT$132,0))</f>
        <v>17</v>
      </c>
      <c r="AU31" s="325">
        <f ca="1">IF(OR(OR($A31="",TYPE(VLOOKUP($A31,Centrum!$D$3:$M$130,10,0))&gt;3),$A$1&lt;4),"",VLOOKUP(VLOOKUP($A31,Centrum!$D$3:$M$130,10,0),Centrum!$A$3:$CB$130,AU$132,0))</f>
        <v>0</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4. bitva o Terezín</v>
      </c>
      <c r="D1" s="403"/>
      <c r="E1" s="404" t="str">
        <f>Start.listina!$K$3</f>
        <v>21.11.2021</v>
      </c>
      <c r="F1" s="476" t="s">
        <v>236</v>
      </c>
      <c r="G1" s="477"/>
      <c r="H1" s="477"/>
      <c r="I1" s="477"/>
      <c r="J1" s="477"/>
      <c r="K1" s="477"/>
      <c r="L1" s="405">
        <f>Start.listina!$Y$2</f>
        <v>4</v>
      </c>
      <c r="M1" s="325"/>
      <c r="O1" s="475" t="s">
        <v>215</v>
      </c>
      <c r="P1" s="475"/>
      <c r="Q1" s="475"/>
      <c r="R1" s="475"/>
      <c r="S1" s="475"/>
      <c r="T1" s="475"/>
      <c r="U1" s="406"/>
      <c r="V1" s="407" t="s">
        <v>230</v>
      </c>
      <c r="W1" s="406"/>
      <c r="X1" s="408"/>
      <c r="Y1" s="406"/>
      <c r="Z1" s="475" t="s">
        <v>370</v>
      </c>
      <c r="AA1" s="475"/>
      <c r="AB1" s="475"/>
      <c r="AC1" s="475"/>
      <c r="AD1" s="475"/>
      <c r="AE1" s="409">
        <f ca="1">AV1+BE1+BN1+BW1+CF1</f>
        <v>0</v>
      </c>
      <c r="AG1" s="474" t="s">
        <v>212</v>
      </c>
      <c r="AH1" s="474"/>
      <c r="AI1" s="474"/>
      <c r="AJ1" s="474"/>
      <c r="AK1" s="474"/>
      <c r="AL1" s="474"/>
      <c r="AM1" s="409"/>
      <c r="AP1" s="474" t="s">
        <v>222</v>
      </c>
      <c r="AQ1" s="474"/>
      <c r="AR1" s="474"/>
      <c r="AS1" s="474"/>
      <c r="AT1" s="474"/>
      <c r="AU1" s="474"/>
      <c r="AV1" s="409">
        <f ca="1">MAX(AV3:AV130)</f>
        <v>0</v>
      </c>
      <c r="AY1" s="474" t="s">
        <v>233</v>
      </c>
      <c r="AZ1" s="474"/>
      <c r="BA1" s="474"/>
      <c r="BB1" s="474"/>
      <c r="BC1" s="474"/>
      <c r="BD1" s="474"/>
      <c r="BE1" s="409">
        <f ca="1">MAX(BE3:BE130)</f>
        <v>0</v>
      </c>
      <c r="BH1" s="474" t="s">
        <v>234</v>
      </c>
      <c r="BI1" s="474"/>
      <c r="BJ1" s="474"/>
      <c r="BK1" s="474"/>
      <c r="BL1" s="474"/>
      <c r="BM1" s="474"/>
      <c r="BN1" s="409">
        <f ca="1">MAX(BN3:BN130)</f>
        <v>0</v>
      </c>
      <c r="BQ1" s="474" t="s">
        <v>235</v>
      </c>
      <c r="BR1" s="474"/>
      <c r="BS1" s="474"/>
      <c r="BT1" s="474"/>
      <c r="BU1" s="474"/>
      <c r="BV1" s="474"/>
      <c r="BW1" s="409">
        <f ca="1">MAX(BW3:BW130)</f>
        <v>0</v>
      </c>
      <c r="BZ1" s="474" t="s">
        <v>232</v>
      </c>
      <c r="CA1" s="474"/>
      <c r="CB1" s="474"/>
      <c r="CC1" s="474"/>
      <c r="CD1" s="474"/>
      <c r="CE1" s="474"/>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Blanka</v>
      </c>
      <c r="D3" s="325">
        <f>IF(OR(A3&gt;Start.listina!$K$7,TYPE(VLOOKUP(A3,$V$3:$X$130,3,0))&gt;3),"",VLOOKUP(A3,$V$3:$X$130,3,0))</f>
        <v>4</v>
      </c>
      <c r="E3" s="431">
        <f ca="1">IF(A3&gt;Start.listina!$K$7,"",IF(MIN(F3:K3)&gt;Start.listina!$Y$4,D3,MIN(F3:K3)))</f>
        <v>16</v>
      </c>
      <c r="F3" s="325">
        <f ca="1">IF(TYPE(VLOOKUP(C3,Konečné_pořadí_1_16!$B$2:$D$17,3,0))&lt;4,VLOOKUP(C3,Konečné_pořadí_1_16!$B$2:$D$17,3,0),999)</f>
        <v>16</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13</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37</v>
      </c>
      <c r="T3" s="325">
        <f ca="1">AJ3+AS3+BB3+BK3+BT3+CC3</f>
        <v>3</v>
      </c>
      <c r="U3" s="406">
        <f>ROW()-2</f>
        <v>1</v>
      </c>
      <c r="V3" s="406">
        <v>11</v>
      </c>
      <c r="W3" s="432" t="str">
        <f ca="1">IF($V3="","",CONCATENATE(TEXT($O3,"0"),IF(Start.listina!$Y$5="","",TEXT(500+$P3,"0000")),IF(Start.listina!$Y$6="","",CHOOSE(Start.listina!$Y$7,TEXT($Q3,"00"),CONCATENATE(TEXT($Q3,"00"),TEXT($S3,"000")), TEXT($R3,"00"))),TEXT(500+$P3,"0000"),IF(Start.listina!$Y$8="","",TEXT($T3,"0")),TEXT(999999*RAND(),"000000")))</f>
        <v>3100370513007990</v>
      </c>
      <c r="X3" s="408">
        <f>ROW()-2</f>
        <v>1</v>
      </c>
      <c r="Y3" s="406">
        <f t="shared" ref="Y3:Y34" ca="1" si="2">IF(TYPE(VLOOKUP(V3,$A$3:$O$130,15,0))&gt;3,0,VLOOKUP(V3,$A$3:$O$130,15,0))</f>
        <v>4</v>
      </c>
      <c r="Z3" s="325">
        <f ca="1">$AG3</f>
        <v>15</v>
      </c>
      <c r="AA3" s="325">
        <f ca="1">$AP3</f>
        <v>11</v>
      </c>
      <c r="AB3" s="325">
        <f ca="1">$AY3</f>
        <v>16</v>
      </c>
      <c r="AC3" s="325">
        <f ca="1">$BH3</f>
        <v>8</v>
      </c>
      <c r="AD3" s="325">
        <f ca="1">$BQ3</f>
        <v>0</v>
      </c>
      <c r="AE3" s="325">
        <f ca="1">$BZ3</f>
        <v>0</v>
      </c>
      <c r="AG3" s="325">
        <f ca="1">IF(TYPE(VLOOKUP($A3,'1.kolo'!$L$3:$L$66,1,0))&gt;3,VLOOKUP($A3,'1.kolo'!$K$3:$L$66,2,0),VLOOKUP($A3,'1.kolo'!$L$3:$O$66,4,0))</f>
        <v>15</v>
      </c>
      <c r="AH3" s="325">
        <f ca="1">IF(TYPE(VLOOKUP($A3,'1.kolo'!$L$3:$L$66,1,0))&gt;3,VLOOKUP($A3,'1.kolo'!$O$3:$Q$66,2,0),VLOOKUP($A3,'1.kolo'!$L$3:$N$66,2,0))</f>
        <v>1</v>
      </c>
      <c r="AI3" s="325">
        <f ca="1">IF(TYPE(VLOOKUP($A3,'1.kolo'!$L$3:$L$66,1,0))&gt;3,VLOOKUP($A3,'1.kolo'!$O$3:$Q$66,3,0),VLOOKUP($A3,'1.kolo'!$L$3:$N$66,3,0))</f>
        <v>11</v>
      </c>
      <c r="AJ3" s="325">
        <f ca="1">IF(AND(VLOOKUP($AG3,$A$3:$B$130,2,0)=1,AH3=1),1,0)</f>
        <v>1</v>
      </c>
      <c r="AK3" s="325">
        <v>1</v>
      </c>
      <c r="AL3" s="433"/>
      <c r="AP3" s="325">
        <f ca="1">IF(TYPE(VLOOKUP($A3,'2.kolo'!$L$3:$L$66,1,0))&gt;3,IF(TYPE(VLOOKUP($A3,'2.kolo'!$K$3:$L$66,2,0))&gt;3,0,VLOOKUP($A3,'2.kolo'!$K$3:$L$66,2,0)),VLOOKUP($A3,'2.kolo'!$L$3:$O$66,4,0))</f>
        <v>11</v>
      </c>
      <c r="AQ3" s="325">
        <f ca="1">IF(TYPE(VLOOKUP($A3,'2.kolo'!$L$3:$L$66,1,0))&gt;3,IF(TYPE(VLOOKUP($A3,'2.kolo'!$O$3:$Q$66,2,0))&gt;3,0,VLOOKUP($A3,'2.kolo'!$O$3:$Q$66,2,0)),VLOOKUP($A3,'2.kolo'!$L$3:$N$66,2,0))</f>
        <v>0</v>
      </c>
      <c r="AR3" s="325">
        <f ca="1">IF(TYPE(VLOOKUP($A3,'2.kolo'!$L$3:$L$66,1,0))&gt;3,IF(TYPE(VLOOKUP($A3,'2.kolo'!$O$3:$Q$66,3,0))&gt;3,0,VLOOKUP($A3,'2.kolo'!$O$3:$Q$66,3,0)),VLOOKUP($A3,'2.kolo'!$L$3:$N$66,3,0))</f>
        <v>-7</v>
      </c>
      <c r="AS3" s="325">
        <f ca="1">IF(AND(VLOOKUP($AG3,$A$3:$B$130,2,0)=1,AQ3=1),1,0)</f>
        <v>0</v>
      </c>
      <c r="AT3" s="406">
        <v>1</v>
      </c>
      <c r="AU3" s="433" t="str">
        <f ca="1">IF(AT3="","",CONCATENATE(TEXT($O3,"0"),IF(Start.listina!$Y$5="","",TEXT(500+$P3,"000")),TEXT(999999*RAND(),"000000")))</f>
        <v>3239194</v>
      </c>
      <c r="AV3" s="325">
        <f t="shared" ref="AV3:AV34" ca="1" si="3">IF(OR(AND(N(AP3)=0,N(AT3)=0),TYPE(MATCH($AA3,$Z3:$Z3,0))&gt;1),0,1)</f>
        <v>0</v>
      </c>
      <c r="AY3" s="325">
        <f ca="1">IF(TYPE(VLOOKUP($A3,'3.kolo'!$L$3:$L$66,1,0))&gt;3,IF(TYPE(VLOOKUP($A3,'3.kolo'!$K$3:$L$66,2,0))&gt;3,0,VLOOKUP($A3,'3.kolo'!$K$3:$L$66,2,0)),VLOOKUP($A3,'3.kolo'!$L$3:$O$66,4,0))</f>
        <v>16</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1</v>
      </c>
      <c r="BC3" s="406">
        <v>14</v>
      </c>
      <c r="BD3" s="433" t="str">
        <f ca="1">IF(BC3="","",CONCATENATE(TEXT($O3,"0"),IF(Start.listina!$Y$5="","",TEXT(500+$P3,"000")),TEXT(999999*RAND(),"000000")))</f>
        <v>3403021</v>
      </c>
      <c r="BE3" s="325">
        <f t="shared" ref="BE3:BE34" ca="1" si="4">IF(OR(AND(N(AY3)=0,N(BC3)=0),TYPE(MATCH($AB3,$Z3:$AA3,0))&gt;1),0,1)</f>
        <v>0</v>
      </c>
      <c r="BH3" s="325">
        <f ca="1">IF(TYPE(VLOOKUP($A3,'4.kolo'!$L$3:$L$66,1,0))&gt;3,IF(TYPE(VLOOKUP($A3,'4.kolo'!$K$3:$L$66,2,0))&gt;3,0,VLOOKUP($A3,'4.kolo'!$K$3:$L$66,2,0)),VLOOKUP($A3,'4.kolo'!$L$3:$O$66,4,0))</f>
        <v>8</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1</v>
      </c>
      <c r="BL3" s="406">
        <v>18</v>
      </c>
      <c r="BM3" s="433" t="str">
        <f ca="1">IF(BL3="","",CONCATENATE(TEXT($O3,"0"),IF(Start.listina!$Y$5="","",TEXT(500+$P3,"000")),TEXT(999999*RAND(),"000000")))</f>
        <v>3652018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Carreau Brno - Michálek Jan</v>
      </c>
      <c r="D4" s="325">
        <f>IF(OR(A4&gt;Start.listina!$K$7,TYPE(VLOOKUP(A4,$V$3:$X$130,3,0))&gt;3),"",VLOOKUP(A4,$V$3:$X$130,3,0))</f>
        <v>10</v>
      </c>
      <c r="E4" s="431">
        <f ca="1">IF(A4&gt;Start.listina!$K$7,"",IF(MIN(F4:K4)&gt;Start.listina!$Y$4,D4,MIN(F4:K4)))</f>
        <v>7</v>
      </c>
      <c r="F4" s="325">
        <f ca="1">IF(TYPE(VLOOKUP(C4,Konečné_pořadí_1_16!$B$2:$D$17,3,0))&lt;4,VLOOKUP(C4,Konečné_pořadí_1_16!$B$2:$D$17,3,0),999)</f>
        <v>7</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23</v>
      </c>
      <c r="Q4" s="325">
        <f t="shared" ca="1" si="0"/>
        <v>5</v>
      </c>
      <c r="R4" s="325">
        <f t="shared" ca="1" si="1"/>
        <v>4</v>
      </c>
      <c r="S4" s="325">
        <f t="shared" ref="S4:S67" ca="1" si="10">VLOOKUP($Z4,$A$3:$Q$131,17,0)+VLOOKUP($AA4,$A$3:$Q$131,17,0)+VLOOKUP($AB4,$A$3:$Q$131,17,0)+VLOOKUP($AC4,$A$3:$Q$131,17,0)+VLOOKUP($AD4,$A$3:$Q$131,17,0)+VLOOKUP($AE4,$A$3:$Q$131,17,0)</f>
        <v>36</v>
      </c>
      <c r="T4" s="325">
        <f t="shared" ref="T4:T67" ca="1" si="11">AJ4+AS4+BB4+BK4+BT4+CC4</f>
        <v>0</v>
      </c>
      <c r="U4" s="406">
        <f>ROW()-2</f>
        <v>2</v>
      </c>
      <c r="V4" s="406">
        <v>29</v>
      </c>
      <c r="W4" s="432" t="str">
        <f ca="1">IF($V4="","",CONCATENATE(TEXT($O4,"0"),IF(Start.listina!$Y$5="","",TEXT(500+$P4,"0000")),IF(Start.listina!$Y$6="","",CHOOSE(Start.listina!$Y$7,TEXT($Q4,"00"),CONCATENATE(TEXT($Q4,"00"),TEXT($S4,"000")), TEXT($R4,"00"))),TEXT(500+$P4,"0000"),IF(Start.listina!$Y$8="","",TEXT($T4,"0")),TEXT(999999*RAND(),"000000")))</f>
        <v>3050360523929816</v>
      </c>
      <c r="X4" s="408">
        <f t="shared" ref="X4:X67" si="12">ROW()-2</f>
        <v>2</v>
      </c>
      <c r="Y4" s="406">
        <f t="shared" ca="1" si="2"/>
        <v>4</v>
      </c>
      <c r="Z4" s="325">
        <f t="shared" ref="Z4:Z67" ca="1" si="13">$AG4</f>
        <v>16</v>
      </c>
      <c r="AA4" s="325">
        <f t="shared" ref="AA4:AA67" ca="1" si="14">$AP4</f>
        <v>19</v>
      </c>
      <c r="AB4" s="325">
        <f t="shared" ref="AB4:AB67" ca="1" si="15">$AY4</f>
        <v>6</v>
      </c>
      <c r="AC4" s="325">
        <f t="shared" ref="AC4:AC67" ca="1" si="16">$BH4</f>
        <v>10</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0</v>
      </c>
      <c r="AI4" s="325">
        <f ca="1">IF(TYPE(VLOOKUP($A4,'1.kolo'!$L$3:$L$66,1,0))&gt;3,VLOOKUP($A4,'1.kolo'!$O$3:$Q$66,3,0),VLOOKUP($A4,'1.kolo'!$L$3:$N$66,3,0))</f>
        <v>-2</v>
      </c>
      <c r="AJ4" s="325">
        <f t="shared" ref="AJ4:AJ67" ca="1" si="19">IF(AND(VLOOKUP($AG4,$A$3:$B$130,2,0)=1,AH4=1),1,0)</f>
        <v>0</v>
      </c>
      <c r="AK4" s="325">
        <v>2</v>
      </c>
      <c r="AL4" s="433"/>
      <c r="AP4" s="325">
        <f ca="1">IF(TYPE(VLOOKUP($A4,'2.kolo'!$L$3:$L$66,1,0))&gt;3,IF(TYPE(VLOOKUP($A4,'2.kolo'!$K$3:$L$66,2,0))&gt;3,0,VLOOKUP($A4,'2.kolo'!$K$3:$L$66,2,0)),VLOOKUP($A4,'2.kolo'!$L$3:$O$66,4,0))</f>
        <v>19</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6">
        <v>11</v>
      </c>
      <c r="AU4" s="433" t="str">
        <f ca="1">IF(AT4="","",CONCATENATE(TEXT($O4,"0"),IF(Start.listina!$Y$5="","",TEXT(500+$P4,"000")),TEXT(999999*RAND(),"000000")))</f>
        <v>3690544</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1</v>
      </c>
      <c r="BA4" s="325">
        <f ca="1">IF(TYPE(VLOOKUP($A4,'3.kolo'!$L$3:$L$66,1,0))&gt;3,IF(TYPE(VLOOKUP($A4,'3.kolo'!$O$3:$Q$66,3,0))&gt;3,0,VLOOKUP($A4,'3.kolo'!$O$3:$Q$66,3,0)),VLOOKUP($A4,'3.kolo'!$L$3:$N$66,3,0))</f>
        <v>5</v>
      </c>
      <c r="BB4" s="325">
        <f t="shared" ref="BB4:BB67" ca="1" si="21">IF(AND(VLOOKUP($AG4,$A$3:$B$130,2,0)=1,AZ4=1),1,0)</f>
        <v>0</v>
      </c>
      <c r="BC4" s="406">
        <v>18</v>
      </c>
      <c r="BD4" s="433" t="str">
        <f ca="1">IF(BC4="","",CONCATENATE(TEXT($O4,"0"),IF(Start.listina!$Y$5="","",TEXT(500+$P4,"000")),TEXT(999999*RAND(),"000000")))</f>
        <v>3980560</v>
      </c>
      <c r="BE4" s="325">
        <f t="shared" ca="1" si="4"/>
        <v>0</v>
      </c>
      <c r="BH4" s="325">
        <f ca="1">IF(TYPE(VLOOKUP($A4,'4.kolo'!$L$3:$L$66,1,0))&gt;3,IF(TYPE(VLOOKUP($A4,'4.kolo'!$K$3:$L$66,2,0))&gt;3,0,VLOOKUP($A4,'4.kolo'!$K$3:$L$66,2,0)),VLOOKUP($A4,'4.kolo'!$L$3:$O$66,4,0))</f>
        <v>10</v>
      </c>
      <c r="BI4" s="325">
        <f ca="1">IF(TYPE(VLOOKUP($A4,'4.kolo'!$L$3:$L$66,1,0))&gt;3,IF(TYPE(VLOOKUP($A4,'4.kolo'!$O$3:$Q$66,2,0))&gt;3,0,VLOOKUP($A4,'4.kolo'!$O$3:$Q$66,2,0)),VLOOKUP($A4,'4.kolo'!$L$3:$N$66,2,0))</f>
        <v>1</v>
      </c>
      <c r="BJ4" s="325">
        <f ca="1">IF(TYPE(VLOOKUP($A4,'4.kolo'!$L$3:$L$66,1,0))&gt;3,IF(TYPE(VLOOKUP($A4,'4.kolo'!$O$3:$Q$66,3,0))&gt;3,0,VLOOKUP($A4,'4.kolo'!$O$3:$Q$66,3,0)),VLOOKUP($A4,'4.kolo'!$L$3:$N$66,3,0))</f>
        <v>11</v>
      </c>
      <c r="BK4" s="325">
        <f t="shared" ref="BK4:BK67" ca="1" si="22">IF(AND(VLOOKUP($AG4,$A$3:$B$130,2,0)=1,BI4=1),1,0)</f>
        <v>0</v>
      </c>
      <c r="BL4" s="406">
        <v>29</v>
      </c>
      <c r="BM4" s="433" t="str">
        <f ca="1">IF(BL4="","",CONCATENATE(TEXT($O4,"0"),IF(Start.listina!$Y$5="","",TEXT(500+$P4,"000")),TEXT(999999*RAND(),"000000")))</f>
        <v>3548912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Kolová - Kauca Jindřich</v>
      </c>
      <c r="D5" s="325">
        <f>IF(OR(A5&gt;Start.listina!$K$7,TYPE(VLOOKUP(A5,$V$3:$X$130,3,0))&gt;3),"",VLOOKUP(A5,$V$3:$X$130,3,0))</f>
        <v>9</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18</v>
      </c>
      <c r="Q5" s="325">
        <f t="shared" ca="1" si="0"/>
        <v>6</v>
      </c>
      <c r="R5" s="325">
        <f t="shared" ca="1" si="1"/>
        <v>4</v>
      </c>
      <c r="S5" s="325">
        <f t="shared" ca="1" si="10"/>
        <v>30</v>
      </c>
      <c r="T5" s="325">
        <f t="shared" ca="1" si="11"/>
        <v>0</v>
      </c>
      <c r="U5" s="406">
        <f t="shared" ref="U5:U68" si="25">ROW()-2</f>
        <v>3</v>
      </c>
      <c r="V5" s="406">
        <v>18</v>
      </c>
      <c r="W5" s="432" t="str">
        <f ca="1">IF($V5="","",CONCATENATE(TEXT($O5,"0"),IF(Start.listina!$Y$5="","",TEXT(500+$P5,"0000")),IF(Start.listina!$Y$6="","",CHOOSE(Start.listina!$Y$7,TEXT($Q5,"00"),CONCATENATE(TEXT($Q5,"00"),TEXT($S5,"000")), TEXT($R5,"00"))),TEXT(500+$P5,"0000"),IF(Start.listina!$Y$8="","",TEXT($T5,"0")),TEXT(999999*RAND(),"000000")))</f>
        <v>3060300518279901</v>
      </c>
      <c r="X5" s="408">
        <f t="shared" si="12"/>
        <v>3</v>
      </c>
      <c r="Y5" s="406">
        <f t="shared" ca="1" si="2"/>
        <v>3</v>
      </c>
      <c r="Z5" s="325">
        <f t="shared" ca="1" si="13"/>
        <v>17</v>
      </c>
      <c r="AA5" s="325">
        <f t="shared" ca="1" si="14"/>
        <v>5</v>
      </c>
      <c r="AB5" s="325">
        <f t="shared" ca="1" si="15"/>
        <v>7</v>
      </c>
      <c r="AC5" s="325">
        <f t="shared" ca="1" si="16"/>
        <v>26</v>
      </c>
      <c r="AD5" s="325">
        <f t="shared" ca="1" si="17"/>
        <v>0</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0</v>
      </c>
      <c r="AR5" s="325">
        <f ca="1">IF(TYPE(VLOOKUP($A5,'2.kolo'!$L$3:$L$66,1,0))&gt;3,IF(TYPE(VLOOKUP($A5,'2.kolo'!$O$3:$Q$66,3,0))&gt;3,0,VLOOKUP($A5,'2.kolo'!$O$3:$Q$66,3,0)),VLOOKUP($A5,'2.kolo'!$L$3:$N$66,3,0))</f>
        <v>-7</v>
      </c>
      <c r="AS5" s="325">
        <f t="shared" ca="1" si="20"/>
        <v>0</v>
      </c>
      <c r="AT5" s="406">
        <v>13</v>
      </c>
      <c r="AU5" s="433" t="str">
        <f ca="1">IF(AT5="","",CONCATENATE(TEXT($O5,"0"),IF(Start.listina!$Y$5="","",TEXT(500+$P5,"000")),TEXT(999999*RAND(),"000000")))</f>
        <v>3997506</v>
      </c>
      <c r="AV5" s="325">
        <f t="shared" ca="1" si="3"/>
        <v>0</v>
      </c>
      <c r="AY5" s="325">
        <f ca="1">IF(TYPE(VLOOKUP($A5,'3.kolo'!$L$3:$L$66,1,0))&gt;3,IF(TYPE(VLOOKUP($A5,'3.kolo'!$K$3:$L$66,2,0))&gt;3,0,VLOOKUP($A5,'3.kolo'!$K$3:$L$66,2,0)),VLOOKUP($A5,'3.kolo'!$L$3:$O$66,4,0))</f>
        <v>7</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6">
        <v>8</v>
      </c>
      <c r="BD5" s="433" t="str">
        <f ca="1">IF(BC5="","",CONCATENATE(TEXT($O5,"0"),IF(Start.listina!$Y$5="","",TEXT(500+$P5,"000")),TEXT(999999*RAND(),"000000")))</f>
        <v>3165465</v>
      </c>
      <c r="BE5" s="325">
        <f t="shared" ca="1" si="4"/>
        <v>0</v>
      </c>
      <c r="BH5" s="325">
        <f ca="1">IF(TYPE(VLOOKUP($A5,'4.kolo'!$L$3:$L$66,1,0))&gt;3,IF(TYPE(VLOOKUP($A5,'4.kolo'!$K$3:$L$66,2,0))&gt;3,0,VLOOKUP($A5,'4.kolo'!$K$3:$L$66,2,0)),VLOOKUP($A5,'4.kolo'!$L$3:$O$66,4,0))</f>
        <v>26</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13</v>
      </c>
      <c r="BM5" s="433" t="str">
        <f ca="1">IF(BL5="","",CONCATENATE(TEXT($O5,"0"),IF(Start.listina!$Y$5="","",TEXT(500+$P5,"000")),TEXT(999999*RAND(),"000000")))</f>
        <v>3760555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TOP - ORLOVÁ - Bačo David</v>
      </c>
      <c r="D6" s="325">
        <f>IF(OR(A6&gt;Start.listina!$K$7,TYPE(VLOOKUP(A6,$V$3:$X$130,3,0))&gt;3),"",VLOOKUP(A6,$V$3:$X$130,3,0))</f>
        <v>18</v>
      </c>
      <c r="E6" s="431">
        <f ca="1">IF(A6&gt;Start.listina!$K$7,"",IF(MIN(F6:K6)&gt;Start.listina!$Y$4,D6,MIN(F6:K6)))</f>
        <v>18</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0</v>
      </c>
      <c r="Q6" s="325">
        <f t="shared" ca="1" si="0"/>
        <v>7</v>
      </c>
      <c r="R6" s="325">
        <f t="shared" ca="1" si="1"/>
        <v>1</v>
      </c>
      <c r="S6" s="325">
        <f t="shared" ca="1" si="10"/>
        <v>34</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2070340500059472</v>
      </c>
      <c r="X6" s="408">
        <f t="shared" si="12"/>
        <v>4</v>
      </c>
      <c r="Y6" s="406">
        <f t="shared" ca="1" si="2"/>
        <v>3</v>
      </c>
      <c r="Z6" s="325">
        <f t="shared" ca="1" si="13"/>
        <v>18</v>
      </c>
      <c r="AA6" s="325">
        <f t="shared" ca="1" si="14"/>
        <v>15</v>
      </c>
      <c r="AB6" s="325">
        <f t="shared" ca="1" si="15"/>
        <v>19</v>
      </c>
      <c r="AC6" s="325">
        <f t="shared" ca="1" si="16"/>
        <v>20</v>
      </c>
      <c r="AD6" s="325">
        <f t="shared" ca="1" si="17"/>
        <v>0</v>
      </c>
      <c r="AE6" s="325">
        <f t="shared" ca="1" si="18"/>
        <v>0</v>
      </c>
      <c r="AG6" s="325">
        <f ca="1">IF(TYPE(VLOOKUP($A6,'1.kolo'!$L$3:$L$66,1,0))&gt;3,VLOOKUP($A6,'1.kolo'!$K$3:$L$66,2,0),VLOOKUP($A6,'1.kolo'!$L$3:$O$66,4,0))</f>
        <v>18</v>
      </c>
      <c r="AH6" s="325">
        <f ca="1">IF(TYPE(VLOOKUP($A6,'1.kolo'!$L$3:$L$66,1,0))&gt;3,VLOOKUP($A6,'1.kolo'!$O$3:$Q$66,2,0),VLOOKUP($A6,'1.kolo'!$L$3:$N$66,2,0))</f>
        <v>0</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15</v>
      </c>
      <c r="AQ6" s="325">
        <f ca="1">IF(TYPE(VLOOKUP($A6,'2.kolo'!$L$3:$L$66,1,0))&gt;3,IF(TYPE(VLOOKUP($A6,'2.kolo'!$O$3:$Q$66,2,0))&gt;3,0,VLOOKUP($A6,'2.kolo'!$O$3:$Q$66,2,0)),VLOOKUP($A6,'2.kolo'!$L$3:$N$66,2,0))</f>
        <v>0</v>
      </c>
      <c r="AR6" s="325">
        <f ca="1">IF(TYPE(VLOOKUP($A6,'2.kolo'!$L$3:$L$66,1,0))&gt;3,IF(TYPE(VLOOKUP($A6,'2.kolo'!$O$3:$Q$66,3,0))&gt;3,0,VLOOKUP($A6,'2.kolo'!$O$3:$Q$66,3,0)),VLOOKUP($A6,'2.kolo'!$L$3:$N$66,3,0))</f>
        <v>-3</v>
      </c>
      <c r="AS6" s="325">
        <f t="shared" ca="1" si="20"/>
        <v>0</v>
      </c>
      <c r="AT6" s="406">
        <v>26</v>
      </c>
      <c r="AU6" s="433" t="str">
        <f ca="1">IF(AT6="","",CONCATENATE(TEXT($O6,"0"),IF(Start.listina!$Y$5="","",TEXT(500+$P6,"000")),TEXT(999999*RAND(),"000000")))</f>
        <v>2630745</v>
      </c>
      <c r="AV6" s="325">
        <f t="shared" ca="1" si="3"/>
        <v>0</v>
      </c>
      <c r="AY6" s="325">
        <f ca="1">IF(TYPE(VLOOKUP($A6,'3.kolo'!$L$3:$L$66,1,0))&gt;3,IF(TYPE(VLOOKUP($A6,'3.kolo'!$K$3:$L$66,2,0))&gt;3,0,VLOOKUP($A6,'3.kolo'!$K$3:$L$66,2,0)),VLOOKUP($A6,'3.kolo'!$L$3:$O$66,4,0))</f>
        <v>19</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29</v>
      </c>
      <c r="BD6" s="433" t="str">
        <f ca="1">IF(BC6="","",CONCATENATE(TEXT($O6,"0"),IF(Start.listina!$Y$5="","",TEXT(500+$P6,"000")),TEXT(999999*RAND(),"000000")))</f>
        <v>2383532</v>
      </c>
      <c r="BE6" s="325">
        <f t="shared" ca="1" si="4"/>
        <v>0</v>
      </c>
      <c r="BH6" s="325">
        <f ca="1">IF(TYPE(VLOOKUP($A6,'4.kolo'!$L$3:$L$66,1,0))&gt;3,IF(TYPE(VLOOKUP($A6,'4.kolo'!$K$3:$L$66,2,0))&gt;3,0,VLOOKUP($A6,'4.kolo'!$K$3:$L$66,2,0)),VLOOKUP($A6,'4.kolo'!$L$3:$O$66,4,0))</f>
        <v>20</v>
      </c>
      <c r="BI6" s="325">
        <f ca="1">IF(TYPE(VLOOKUP($A6,'4.kolo'!$L$3:$L$66,1,0))&gt;3,IF(TYPE(VLOOKUP($A6,'4.kolo'!$O$3:$Q$66,2,0))&gt;3,0,VLOOKUP($A6,'4.kolo'!$O$3:$Q$66,2,0)),VLOOKUP($A6,'4.kolo'!$L$3:$N$66,2,0))</f>
        <v>1</v>
      </c>
      <c r="BJ6" s="325">
        <f ca="1">IF(TYPE(VLOOKUP($A6,'4.kolo'!$L$3:$L$66,1,0))&gt;3,IF(TYPE(VLOOKUP($A6,'4.kolo'!$O$3:$Q$66,3,0))&gt;3,0,VLOOKUP($A6,'4.kolo'!$O$3:$Q$66,3,0)),VLOOKUP($A6,'4.kolo'!$L$3:$N$66,3,0))</f>
        <v>11</v>
      </c>
      <c r="BK6" s="325">
        <f t="shared" ca="1" si="22"/>
        <v>0</v>
      </c>
      <c r="BL6" s="406">
        <v>11</v>
      </c>
      <c r="BM6" s="433" t="str">
        <f ca="1">IF(BL6="","",CONCATENATE(TEXT($O6,"0"),IF(Start.listina!$Y$5="","",TEXT(500+$P6,"000")),TEXT(999999*RAND(),"000000")))</f>
        <v>2931686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Morávek Petr</v>
      </c>
      <c r="D7" s="325">
        <f>IF(OR(A7&gt;Start.listina!$K$7,TYPE(VLOOKUP(A7,$V$3:$X$130,3,0))&gt;3),"",VLOOKUP(A7,$V$3:$X$130,3,0))</f>
        <v>13</v>
      </c>
      <c r="E7" s="431">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2</v>
      </c>
      <c r="P7" s="325">
        <f t="shared" ca="1" si="9"/>
        <v>2</v>
      </c>
      <c r="Q7" s="325">
        <f t="shared" ca="1" si="0"/>
        <v>9</v>
      </c>
      <c r="R7" s="325">
        <f t="shared" ca="1" si="1"/>
        <v>3</v>
      </c>
      <c r="S7" s="325">
        <f t="shared" ca="1" si="10"/>
        <v>32</v>
      </c>
      <c r="T7" s="325">
        <f t="shared" ca="1" si="11"/>
        <v>0</v>
      </c>
      <c r="U7" s="406">
        <f t="shared" si="25"/>
        <v>5</v>
      </c>
      <c r="V7" s="406">
        <v>13</v>
      </c>
      <c r="W7" s="432" t="str">
        <f ca="1">IF($V7="","",CONCATENATE(TEXT($O7,"0"),IF(Start.listina!$Y$5="","",TEXT(500+$P7,"0000")),IF(Start.listina!$Y$6="","",CHOOSE(Start.listina!$Y$7,TEXT($Q7,"00"),CONCATENATE(TEXT($Q7,"00"),TEXT($S7,"000")), TEXT($R7,"00"))),TEXT(500+$P7,"0000"),IF(Start.listina!$Y$8="","",TEXT($T7,"0")),TEXT(999999*RAND(),"000000")))</f>
        <v>2090320502999468</v>
      </c>
      <c r="X7" s="408">
        <f t="shared" si="12"/>
        <v>5</v>
      </c>
      <c r="Y7" s="406">
        <f t="shared" ca="1" si="2"/>
        <v>3</v>
      </c>
      <c r="Z7" s="325">
        <f t="shared" ca="1" si="13"/>
        <v>19</v>
      </c>
      <c r="AA7" s="325">
        <f t="shared" ca="1" si="14"/>
        <v>3</v>
      </c>
      <c r="AB7" s="325">
        <f t="shared" ca="1" si="15"/>
        <v>13</v>
      </c>
      <c r="AC7" s="325">
        <f t="shared" ca="1" si="16"/>
        <v>15</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6">
        <v>21</v>
      </c>
      <c r="AU7" s="433" t="str">
        <f ca="1">IF(AT7="","",CONCATENATE(TEXT($O7,"0"),IF(Start.listina!$Y$5="","",TEXT(500+$P7,"000")),TEXT(999999*RAND(),"000000")))</f>
        <v>2122783</v>
      </c>
      <c r="AV7" s="325">
        <f t="shared" ca="1" si="3"/>
        <v>0</v>
      </c>
      <c r="AY7" s="325">
        <f ca="1">IF(TYPE(VLOOKUP($A7,'3.kolo'!$L$3:$L$66,1,0))&gt;3,IF(TYPE(VLOOKUP($A7,'3.kolo'!$K$3:$L$66,2,0))&gt;3,0,VLOOKUP($A7,'3.kolo'!$K$3:$L$66,2,0)),VLOOKUP($A7,'3.kolo'!$L$3:$O$66,4,0))</f>
        <v>13</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6">
        <v>11</v>
      </c>
      <c r="BD7" s="433" t="str">
        <f ca="1">IF(BC7="","",CONCATENATE(TEXT($O7,"0"),IF(Start.listina!$Y$5="","",TEXT(500+$P7,"000")),TEXT(999999*RAND(),"000000")))</f>
        <v>2506741</v>
      </c>
      <c r="BE7" s="325">
        <f t="shared" ca="1" si="4"/>
        <v>0</v>
      </c>
      <c r="BH7" s="325">
        <f ca="1">IF(TYPE(VLOOKUP($A7,'4.kolo'!$L$3:$L$66,1,0))&gt;3,IF(TYPE(VLOOKUP($A7,'4.kolo'!$K$3:$L$66,2,0))&gt;3,0,VLOOKUP($A7,'4.kolo'!$K$3:$L$66,2,0)),VLOOKUP($A7,'4.kolo'!$L$3:$O$66,4,0))</f>
        <v>15</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6">
        <v>24</v>
      </c>
      <c r="BM7" s="433" t="str">
        <f ca="1">IF(BL7="","",CONCATENATE(TEXT($O7,"0"),IF(Start.listina!$Y$5="","",TEXT(500+$P7,"000")),TEXT(999999*RAND(),"000000")))</f>
        <v>2432702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 Sahara Vědomice - Demčíková Jiřina</v>
      </c>
      <c r="D8" s="325">
        <f>IF(OR(A8&gt;Start.listina!$K$7,TYPE(VLOOKUP(A8,$V$3:$X$130,3,0))&gt;3),"",VLOOKUP(A8,$V$3:$X$130,3,0))</f>
        <v>16</v>
      </c>
      <c r="E8" s="431">
        <f ca="1">IF(A8&gt;Start.listina!$K$7,"",IF(MIN(F8:K8)&gt;Start.listina!$Y$4,D8,MIN(F8:K8)))</f>
        <v>8</v>
      </c>
      <c r="F8" s="325">
        <f ca="1">IF(TYPE(VLOOKUP(C8,Konečné_pořadí_1_16!$B$2:$D$17,3,0))&lt;4,VLOOKUP(C8,Konečné_pořadí_1_16!$B$2:$D$17,3,0),999)</f>
        <v>8</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2</v>
      </c>
      <c r="P8" s="325">
        <f t="shared" ca="1" si="9"/>
        <v>0</v>
      </c>
      <c r="Q8" s="325">
        <f t="shared" ca="1" si="0"/>
        <v>8</v>
      </c>
      <c r="R8" s="325">
        <f t="shared" ca="1" si="1"/>
        <v>2</v>
      </c>
      <c r="S8" s="325">
        <f t="shared" ca="1" si="10"/>
        <v>28</v>
      </c>
      <c r="T8" s="325">
        <f t="shared" ca="1" si="11"/>
        <v>0</v>
      </c>
      <c r="U8" s="406">
        <f t="shared" si="25"/>
        <v>6</v>
      </c>
      <c r="V8" s="406">
        <v>15</v>
      </c>
      <c r="W8" s="432" t="str">
        <f ca="1">IF($V8="","",CONCATENATE(TEXT($O8,"0"),IF(Start.listina!$Y$5="","",TEXT(500+$P8,"0000")),IF(Start.listina!$Y$6="","",CHOOSE(Start.listina!$Y$7,TEXT($Q8,"00"),CONCATENATE(TEXT($Q8,"00"),TEXT($S8,"000")), TEXT($R8,"00"))),TEXT(500+$P8,"0000"),IF(Start.listina!$Y$8="","",TEXT($T8,"0")),TEXT(999999*RAND(),"000000")))</f>
        <v>2080280500968004</v>
      </c>
      <c r="X8" s="408">
        <f t="shared" si="12"/>
        <v>6</v>
      </c>
      <c r="Y8" s="406">
        <f t="shared" ca="1" si="2"/>
        <v>3</v>
      </c>
      <c r="Z8" s="325">
        <f t="shared" ca="1" si="13"/>
        <v>20</v>
      </c>
      <c r="AA8" s="325">
        <f t="shared" ca="1" si="14"/>
        <v>14</v>
      </c>
      <c r="AB8" s="325">
        <f t="shared" ca="1" si="15"/>
        <v>2</v>
      </c>
      <c r="AC8" s="325">
        <f t="shared" ca="1" si="16"/>
        <v>22</v>
      </c>
      <c r="AD8" s="325">
        <f t="shared" ca="1" si="17"/>
        <v>0</v>
      </c>
      <c r="AE8" s="325">
        <f t="shared" ca="1" si="18"/>
        <v>0</v>
      </c>
      <c r="AG8" s="325">
        <f ca="1">IF(TYPE(VLOOKUP($A8,'1.kolo'!$L$3:$L$66,1,0))&gt;3,VLOOKUP($A8,'1.kolo'!$K$3:$L$66,2,0),VLOOKUP($A8,'1.kolo'!$L$3:$O$66,4,0))</f>
        <v>20</v>
      </c>
      <c r="AH8" s="325">
        <f ca="1">IF(TYPE(VLOOKUP($A8,'1.kolo'!$L$3:$L$66,1,0))&gt;3,VLOOKUP($A8,'1.kolo'!$O$3:$Q$66,2,0),VLOOKUP($A8,'1.kolo'!$L$3:$N$66,2,0))</f>
        <v>1</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14</v>
      </c>
      <c r="AQ8" s="325">
        <f ca="1">IF(TYPE(VLOOKUP($A8,'2.kolo'!$L$3:$L$66,1,0))&gt;3,IF(TYPE(VLOOKUP($A8,'2.kolo'!$O$3:$Q$66,2,0))&gt;3,0,VLOOKUP($A8,'2.kolo'!$O$3:$Q$66,2,0)),VLOOKUP($A8,'2.kolo'!$L$3:$N$66,2,0))</f>
        <v>0</v>
      </c>
      <c r="AR8" s="325">
        <f ca="1">IF(TYPE(VLOOKUP($A8,'2.kolo'!$L$3:$L$66,1,0))&gt;3,IF(TYPE(VLOOKUP($A8,'2.kolo'!$O$3:$Q$66,3,0))&gt;3,0,VLOOKUP($A8,'2.kolo'!$O$3:$Q$66,3,0)),VLOOKUP($A8,'2.kolo'!$L$3:$N$66,3,0))</f>
        <v>-2</v>
      </c>
      <c r="AS8" s="325">
        <f t="shared" ca="1" si="20"/>
        <v>0</v>
      </c>
      <c r="AT8" s="406">
        <v>29</v>
      </c>
      <c r="AU8" s="433" t="str">
        <f ca="1">IF(AT8="","",CONCATENATE(TEXT($O8,"0"),IF(Start.listina!$Y$5="","",TEXT(500+$P8,"000")),TEXT(999999*RAND(),"000000")))</f>
        <v>2829104</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0</v>
      </c>
      <c r="BA8" s="325">
        <f ca="1">IF(TYPE(VLOOKUP($A8,'3.kolo'!$L$3:$L$66,1,0))&gt;3,IF(TYPE(VLOOKUP($A8,'3.kolo'!$O$3:$Q$66,3,0))&gt;3,0,VLOOKUP($A8,'3.kolo'!$O$3:$Q$66,3,0)),VLOOKUP($A8,'3.kolo'!$L$3:$N$66,3,0))</f>
        <v>-5</v>
      </c>
      <c r="BB8" s="325">
        <f t="shared" ca="1" si="21"/>
        <v>0</v>
      </c>
      <c r="BC8" s="406">
        <v>10</v>
      </c>
      <c r="BD8" s="433" t="str">
        <f ca="1">IF(BC8="","",CONCATENATE(TEXT($O8,"0"),IF(Start.listina!$Y$5="","",TEXT(500+$P8,"000")),TEXT(999999*RAND(),"000000")))</f>
        <v>2106805</v>
      </c>
      <c r="BE8" s="325">
        <f t="shared" ca="1" si="4"/>
        <v>0</v>
      </c>
      <c r="BH8" s="325">
        <f ca="1">IF(TYPE(VLOOKUP($A8,'4.kolo'!$L$3:$L$66,1,0))&gt;3,IF(TYPE(VLOOKUP($A8,'4.kolo'!$K$3:$L$66,2,0))&gt;3,0,VLOOKUP($A8,'4.kolo'!$K$3:$L$66,2,0)),VLOOKUP($A8,'4.kolo'!$L$3:$O$66,4,0))</f>
        <v>22</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6">
        <v>21</v>
      </c>
      <c r="BM8" s="433" t="str">
        <f ca="1">IF(BL8="","",CONCATENATE(TEXT($O8,"0"),IF(Start.listina!$Y$5="","",TEXT(500+$P8,"000")),TEXT(999999*RAND(),"000000")))</f>
        <v>2215668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Horáčková Simona</v>
      </c>
      <c r="D9" s="325">
        <f>IF(OR(A9&gt;Start.listina!$K$7,TYPE(VLOOKUP(A9,$V$3:$X$130,3,0))&gt;3),"",VLOOKUP(A9,$V$3:$X$130,3,0))</f>
        <v>25</v>
      </c>
      <c r="E9" s="431">
        <f ca="1">IF(A9&gt;Start.listina!$K$7,"",IF(MIN(F9:K9)&gt;Start.listina!$Y$4,D9,MIN(F9:K9)))</f>
        <v>25</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-17</v>
      </c>
      <c r="Q9" s="325">
        <f t="shared" ca="1" si="0"/>
        <v>8</v>
      </c>
      <c r="R9" s="325">
        <f t="shared" ca="1" si="1"/>
        <v>0</v>
      </c>
      <c r="S9" s="325">
        <f t="shared" ca="1" si="10"/>
        <v>23</v>
      </c>
      <c r="T9" s="325">
        <f t="shared" ca="1" si="11"/>
        <v>0</v>
      </c>
      <c r="U9" s="406">
        <f t="shared" si="25"/>
        <v>7</v>
      </c>
      <c r="V9" s="406">
        <v>14</v>
      </c>
      <c r="W9" s="432" t="str">
        <f ca="1">IF($V9="","",CONCATENATE(TEXT($O9,"0"),IF(Start.listina!$Y$5="","",TEXT(500+$P9,"0000")),IF(Start.listina!$Y$6="","",CHOOSE(Start.listina!$Y$7,TEXT($Q9,"00"),CONCATENATE(TEXT($Q9,"00"),TEXT($S9,"000")), TEXT($R9,"00"))),TEXT(500+$P9,"0000"),IF(Start.listina!$Y$8="","",TEXT($T9,"0")),TEXT(999999*RAND(),"000000")))</f>
        <v>1080230483969258</v>
      </c>
      <c r="X9" s="408">
        <f t="shared" si="12"/>
        <v>7</v>
      </c>
      <c r="Y9" s="406">
        <f t="shared" ca="1" si="2"/>
        <v>3</v>
      </c>
      <c r="Z9" s="325">
        <f t="shared" ca="1" si="13"/>
        <v>21</v>
      </c>
      <c r="AA9" s="325" t="str">
        <f t="shared" ca="1" si="14"/>
        <v/>
      </c>
      <c r="AB9" s="325">
        <f t="shared" ca="1" si="15"/>
        <v>3</v>
      </c>
      <c r="AC9" s="325">
        <f t="shared" ca="1" si="16"/>
        <v>28</v>
      </c>
      <c r="AD9" s="325">
        <f t="shared" ca="1" si="17"/>
        <v>0</v>
      </c>
      <c r="AE9" s="325">
        <f t="shared" ca="1" si="18"/>
        <v>0</v>
      </c>
      <c r="AG9" s="325">
        <f ca="1">IF(TYPE(VLOOKUP($A9,'1.kolo'!$L$3:$L$66,1,0))&gt;3,VLOOKUP($A9,'1.kolo'!$K$3:$L$66,2,0),VLOOKUP($A9,'1.kolo'!$L$3:$O$66,4,0))</f>
        <v>21</v>
      </c>
      <c r="AH9" s="325">
        <f ca="1">IF(TYPE(VLOOKUP($A9,'1.kolo'!$L$3:$L$66,1,0))&gt;3,VLOOKUP($A9,'1.kolo'!$O$3:$Q$66,2,0),VLOOKUP($A9,'1.kolo'!$L$3:$N$66,2,0))</f>
        <v>0</v>
      </c>
      <c r="AI9" s="325">
        <f ca="1">IF(TYPE(VLOOKUP($A9,'1.kolo'!$L$3:$L$66,1,0))&gt;3,VLOOKUP($A9,'1.kolo'!$O$3:$Q$66,3,0),VLOOKUP($A9,'1.kolo'!$L$3:$N$66,3,0))</f>
        <v>-11</v>
      </c>
      <c r="AJ9" s="325">
        <f t="shared" ca="1" si="19"/>
        <v>0</v>
      </c>
      <c r="AK9" s="325">
        <v>7</v>
      </c>
      <c r="AL9" s="433"/>
      <c r="AP9" s="325" t="str">
        <f ca="1">IF(TYPE(VLOOKUP($A9,'2.kolo'!$L$3:$L$66,1,0))&gt;3,IF(TYPE(VLOOKUP($A9,'2.kolo'!$K$3:$L$66,2,0))&gt;3,0,VLOOKUP($A9,'2.kolo'!$K$3:$L$66,2,0)),VLOOKUP($A9,'2.kolo'!$L$3:$O$66,4,0))</f>
        <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6</v>
      </c>
      <c r="AU9" s="433" t="str">
        <f ca="1">IF(AT9="","",CONCATENATE(TEXT($O9,"0"),IF(Start.listina!$Y$5="","",TEXT(500+$P9,"000")),TEXT(999999*RAND(),"000000")))</f>
        <v>1591424</v>
      </c>
      <c r="AV9" s="325">
        <f t="shared" ca="1" si="3"/>
        <v>0</v>
      </c>
      <c r="AY9" s="325">
        <f ca="1">IF(TYPE(VLOOKUP($A9,'3.kolo'!$L$3:$L$66,1,0))&gt;3,IF(TYPE(VLOOKUP($A9,'3.kolo'!$K$3:$L$66,2,0))&gt;3,0,VLOOKUP($A9,'3.kolo'!$K$3:$L$66,2,0)),VLOOKUP($A9,'3.kolo'!$L$3:$O$66,4,0))</f>
        <v>3</v>
      </c>
      <c r="AZ9" s="325">
        <f ca="1">IF(TYPE(VLOOKUP($A9,'3.kolo'!$L$3:$L$66,1,0))&gt;3,IF(TYPE(VLOOKUP($A9,'3.kolo'!$O$3:$Q$66,2,0))&gt;3,0,VLOOKUP($A9,'3.kolo'!$O$3:$Q$66,2,0)),VLOOKUP($A9,'3.kolo'!$L$3:$N$66,2,0))</f>
        <v>0</v>
      </c>
      <c r="BA9" s="325">
        <f ca="1">IF(TYPE(VLOOKUP($A9,'3.kolo'!$L$3:$L$66,1,0))&gt;3,IF(TYPE(VLOOKUP($A9,'3.kolo'!$O$3:$Q$66,3,0))&gt;3,0,VLOOKUP($A9,'3.kolo'!$O$3:$Q$66,3,0)),VLOOKUP($A9,'3.kolo'!$L$3:$N$66,3,0))</f>
        <v>-6</v>
      </c>
      <c r="BB9" s="325">
        <f t="shared" ca="1" si="21"/>
        <v>0</v>
      </c>
      <c r="BC9" s="406">
        <v>5</v>
      </c>
      <c r="BD9" s="433" t="str">
        <f ca="1">IF(BC9="","",CONCATENATE(TEXT($O9,"0"),IF(Start.listina!$Y$5="","",TEXT(500+$P9,"000")),TEXT(999999*RAND(),"000000")))</f>
        <v>1751952</v>
      </c>
      <c r="BE9" s="325">
        <f t="shared" ca="1" si="4"/>
        <v>0</v>
      </c>
      <c r="BH9" s="325">
        <f ca="1">IF(TYPE(VLOOKUP($A9,'4.kolo'!$L$3:$L$66,1,0))&gt;3,IF(TYPE(VLOOKUP($A9,'4.kolo'!$K$3:$L$66,2,0))&gt;3,0,VLOOKUP($A9,'4.kolo'!$K$3:$L$66,2,0)),VLOOKUP($A9,'4.kolo'!$L$3:$O$66,4,0))</f>
        <v>28</v>
      </c>
      <c r="BI9" s="325">
        <f ca="1">IF(TYPE(VLOOKUP($A9,'4.kolo'!$L$3:$L$66,1,0))&gt;3,IF(TYPE(VLOOKUP($A9,'4.kolo'!$O$3:$Q$66,2,0))&gt;3,0,VLOOKUP($A9,'4.kolo'!$O$3:$Q$66,2,0)),VLOOKUP($A9,'4.kolo'!$L$3:$N$66,2,0))</f>
        <v>0</v>
      </c>
      <c r="BJ9" s="325">
        <f ca="1">IF(TYPE(VLOOKUP($A9,'4.kolo'!$L$3:$L$66,1,0))&gt;3,IF(TYPE(VLOOKUP($A9,'4.kolo'!$O$3:$Q$66,3,0))&gt;3,0,VLOOKUP($A9,'4.kolo'!$O$3:$Q$66,3,0)),VLOOKUP($A9,'4.kolo'!$L$3:$N$66,3,0))</f>
        <v>-7</v>
      </c>
      <c r="BK9" s="325">
        <f t="shared" ca="1" si="22"/>
        <v>0</v>
      </c>
      <c r="BL9" s="406">
        <v>5</v>
      </c>
      <c r="BM9" s="433" t="str">
        <f ca="1">IF(BL9="","",CONCATENATE(TEXT($O9,"0"),IF(Start.listina!$Y$5="","",TEXT(500+$P9,"000")),TEXT(999999*RAND(),"000000")))</f>
        <v>1203872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Carreau Brno - Slobodová Veronika</v>
      </c>
      <c r="D10" s="325">
        <f>IF(OR(A10&gt;Start.listina!$K$7,TYPE(VLOOKUP(A10,$V$3:$X$130,3,0))&gt;3),"",VLOOKUP(A10,$V$3:$X$130,3,0))</f>
        <v>11</v>
      </c>
      <c r="E10" s="431">
        <f ca="1">IF(A10&gt;Start.listina!$K$7,"",IF(MIN(F10:K10)&gt;Start.listina!$Y$4,D10,MIN(F10:K10)))</f>
        <v>12</v>
      </c>
      <c r="F10" s="325">
        <f ca="1">IF(TYPE(VLOOKUP(C10,Konečné_pořadí_1_16!$B$2:$D$17,3,0))&lt;4,VLOOKUP(C10,Konečné_pořadí_1_16!$B$2:$D$17,3,0),999)</f>
        <v>12</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2</v>
      </c>
      <c r="P10" s="325">
        <f t="shared" ca="1" si="9"/>
        <v>17</v>
      </c>
      <c r="Q10" s="325">
        <f t="shared" ca="1" si="0"/>
        <v>10</v>
      </c>
      <c r="R10" s="325">
        <f t="shared" ca="1" si="1"/>
        <v>3</v>
      </c>
      <c r="S10" s="325">
        <f t="shared" ca="1" si="10"/>
        <v>33</v>
      </c>
      <c r="T10" s="325">
        <f t="shared" ca="1" si="11"/>
        <v>0</v>
      </c>
      <c r="U10" s="406">
        <f t="shared" si="25"/>
        <v>8</v>
      </c>
      <c r="V10" s="406">
        <v>21</v>
      </c>
      <c r="W10" s="432" t="str">
        <f ca="1">IF($V10="","",CONCATENATE(TEXT($O10,"0"),IF(Start.listina!$Y$5="","",TEXT(500+$P10,"0000")),IF(Start.listina!$Y$6="","",CHOOSE(Start.listina!$Y$7,TEXT($Q10,"00"),CONCATENATE(TEXT($Q10,"00"),TEXT($S10,"000")), TEXT($R10,"00"))),TEXT(500+$P10,"0000"),IF(Start.listina!$Y$8="","",TEXT($T10,"0")),TEXT(999999*RAND(),"000000")))</f>
        <v>2100330517169785</v>
      </c>
      <c r="X10" s="408">
        <f t="shared" si="12"/>
        <v>8</v>
      </c>
      <c r="Y10" s="406">
        <f t="shared" ca="1" si="2"/>
        <v>3</v>
      </c>
      <c r="Z10" s="325">
        <f t="shared" ca="1" si="13"/>
        <v>22</v>
      </c>
      <c r="AA10" s="325">
        <f t="shared" ca="1" si="14"/>
        <v>27</v>
      </c>
      <c r="AB10" s="325">
        <f t="shared" ca="1" si="15"/>
        <v>29</v>
      </c>
      <c r="AC10" s="325">
        <f t="shared" ca="1" si="16"/>
        <v>1</v>
      </c>
      <c r="AD10" s="325">
        <f t="shared" ca="1" si="17"/>
        <v>0</v>
      </c>
      <c r="AE10" s="325">
        <f t="shared" ca="1" si="18"/>
        <v>0</v>
      </c>
      <c r="AG10" s="325">
        <f ca="1">IF(TYPE(VLOOKUP($A10,'1.kolo'!$L$3:$L$66,1,0))&gt;3,VLOOKUP($A10,'1.kolo'!$K$3:$L$66,2,0),VLOOKUP($A10,'1.kolo'!$L$3:$O$66,4,0))</f>
        <v>22</v>
      </c>
      <c r="AH10" s="325">
        <f ca="1">IF(TYPE(VLOOKUP($A10,'1.kolo'!$L$3:$L$66,1,0))&gt;3,VLOOKUP($A10,'1.kolo'!$O$3:$Q$66,2,0),VLOOKUP($A10,'1.kolo'!$L$3:$N$66,2,0))</f>
        <v>1</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27</v>
      </c>
      <c r="AQ10" s="325">
        <f ca="1">IF(TYPE(VLOOKUP($A10,'2.kolo'!$L$3:$L$66,1,0))&gt;3,IF(TYPE(VLOOKUP($A10,'2.kolo'!$O$3:$Q$66,2,0))&gt;3,0,VLOOKUP($A10,'2.kolo'!$O$3:$Q$66,2,0)),VLOOKUP($A10,'2.kolo'!$L$3:$N$66,2,0))</f>
        <v>1</v>
      </c>
      <c r="AR10" s="325">
        <f ca="1">IF(TYPE(VLOOKUP($A10,'2.kolo'!$L$3:$L$66,1,0))&gt;3,IF(TYPE(VLOOKUP($A10,'2.kolo'!$O$3:$Q$66,3,0))&gt;3,0,VLOOKUP($A10,'2.kolo'!$O$3:$Q$66,3,0)),VLOOKUP($A10,'2.kolo'!$L$3:$N$66,3,0))</f>
        <v>7</v>
      </c>
      <c r="AS10" s="325">
        <f t="shared" ca="1" si="20"/>
        <v>0</v>
      </c>
      <c r="AT10" s="406">
        <v>14</v>
      </c>
      <c r="AU10" s="433" t="str">
        <f ca="1">IF(AT10="","",CONCATENATE(TEXT($O10,"0"),IF(Start.listina!$Y$5="","",TEXT(500+$P10,"000")),TEXT(999999*RAND(),"000000")))</f>
        <v>2011809</v>
      </c>
      <c r="AV10" s="325">
        <f t="shared" ca="1" si="3"/>
        <v>0</v>
      </c>
      <c r="AY10" s="325">
        <f ca="1">IF(TYPE(VLOOKUP($A10,'3.kolo'!$L$3:$L$66,1,0))&gt;3,IF(TYPE(VLOOKUP($A10,'3.kolo'!$K$3:$L$66,2,0))&gt;3,0,VLOOKUP($A10,'3.kolo'!$K$3:$L$66,2,0)),VLOOKUP($A10,'3.kolo'!$L$3:$O$66,4,0))</f>
        <v>29</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13</v>
      </c>
      <c r="BD10" s="433" t="str">
        <f ca="1">IF(BC10="","",CONCATENATE(TEXT($O10,"0"),IF(Start.listina!$Y$5="","",TEXT(500+$P10,"000")),TEXT(999999*RAND(),"000000")))</f>
        <v>2403785</v>
      </c>
      <c r="BE10" s="325">
        <f t="shared" ca="1" si="4"/>
        <v>0</v>
      </c>
      <c r="BH10" s="325">
        <f ca="1">IF(TYPE(VLOOKUP($A10,'4.kolo'!$L$3:$L$66,1,0))&gt;3,IF(TYPE(VLOOKUP($A10,'4.kolo'!$K$3:$L$66,2,0))&gt;3,0,VLOOKUP($A10,'4.kolo'!$K$3:$L$66,2,0)),VLOOKUP($A10,'4.kolo'!$L$3:$O$66,4,0))</f>
        <v>1</v>
      </c>
      <c r="BI10" s="325">
        <f ca="1">IF(TYPE(VLOOKUP($A10,'4.kolo'!$L$3:$L$66,1,0))&gt;3,IF(TYPE(VLOOKUP($A10,'4.kolo'!$O$3:$Q$66,2,0))&gt;3,0,VLOOKUP($A10,'4.kolo'!$O$3:$Q$66,2,0)),VLOOKUP($A10,'4.kolo'!$L$3:$N$66,2,0))</f>
        <v>0</v>
      </c>
      <c r="BJ10" s="325">
        <f ca="1">IF(TYPE(VLOOKUP($A10,'4.kolo'!$L$3:$L$66,1,0))&gt;3,IF(TYPE(VLOOKUP($A10,'4.kolo'!$O$3:$Q$66,3,0))&gt;3,0,VLOOKUP($A10,'4.kolo'!$O$3:$Q$66,3,0)),VLOOKUP($A10,'4.kolo'!$L$3:$N$66,3,0))</f>
        <v>-2</v>
      </c>
      <c r="BK10" s="325">
        <f t="shared" ca="1" si="22"/>
        <v>0</v>
      </c>
      <c r="BL10" s="406">
        <v>15</v>
      </c>
      <c r="BM10" s="433" t="str">
        <f ca="1">IF(BL10="","",CONCATENATE(TEXT($O10,"0"),IF(Start.listina!$Y$5="","",TEXT(500+$P10,"000")),TEXT(999999*RAND(),"000000")))</f>
        <v>2421259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Kulová osma - Chmelař Ivo</v>
      </c>
      <c r="D11" s="325">
        <f>IF(OR(A11&gt;Start.listina!$K$7,TYPE(VLOOKUP(A11,$V$3:$X$130,3,0))&gt;3),"",VLOOKUP(A11,$V$3:$X$130,3,0))</f>
        <v>19</v>
      </c>
      <c r="E11" s="431">
        <f ca="1">IF(A11&gt;Start.listina!$K$7,"",IF(MIN(F11:K11)&gt;Start.listina!$Y$4,D11,MIN(F11:K11)))</f>
        <v>19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14</v>
      </c>
      <c r="Q11" s="325">
        <f t="shared" ca="1" si="0"/>
        <v>7</v>
      </c>
      <c r="R11" s="325">
        <f t="shared" ca="1" si="1"/>
        <v>2</v>
      </c>
      <c r="S11" s="325">
        <f t="shared" ca="1" si="10"/>
        <v>33</v>
      </c>
      <c r="T11" s="325">
        <f t="shared" ca="1" si="11"/>
        <v>0</v>
      </c>
      <c r="U11" s="406">
        <f t="shared" si="25"/>
        <v>9</v>
      </c>
      <c r="V11" s="406">
        <v>3</v>
      </c>
      <c r="W11" s="432" t="str">
        <f ca="1">IF($V11="","",CONCATENATE(TEXT($O11,"0"),IF(Start.listina!$Y$5="","",TEXT(500+$P11,"0000")),IF(Start.listina!$Y$6="","",CHOOSE(Start.listina!$Y$7,TEXT($Q11,"00"),CONCATENATE(TEXT($Q11,"00"),TEXT($S11,"000")), TEXT($R11,"00"))),TEXT(500+$P11,"0000"),IF(Start.listina!$Y$8="","",TEXT($T11,"0")),TEXT(999999*RAND(),"000000")))</f>
        <v>2070330514182430</v>
      </c>
      <c r="X11" s="408">
        <f t="shared" si="12"/>
        <v>9</v>
      </c>
      <c r="Y11" s="406">
        <f t="shared" ca="1" si="2"/>
        <v>3</v>
      </c>
      <c r="Z11" s="325">
        <f t="shared" ca="1" si="13"/>
        <v>23</v>
      </c>
      <c r="AA11" s="325">
        <f t="shared" ca="1" si="14"/>
        <v>18</v>
      </c>
      <c r="AB11" s="325">
        <f t="shared" ca="1" si="15"/>
        <v>24</v>
      </c>
      <c r="AC11" s="325">
        <f t="shared" ca="1" si="16"/>
        <v>12</v>
      </c>
      <c r="AD11" s="325">
        <f t="shared" ca="1" si="17"/>
        <v>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12</v>
      </c>
      <c r="AJ11" s="325">
        <f t="shared" ca="1" si="19"/>
        <v>0</v>
      </c>
      <c r="AK11" s="325">
        <v>9</v>
      </c>
      <c r="AL11" s="433"/>
      <c r="AP11" s="325">
        <f ca="1">IF(TYPE(VLOOKUP($A11,'2.kolo'!$L$3:$L$66,1,0))&gt;3,IF(TYPE(VLOOKUP($A11,'2.kolo'!$K$3:$L$66,2,0))&gt;3,0,VLOOKUP($A11,'2.kolo'!$K$3:$L$66,2,0)),VLOOKUP($A11,'2.kolo'!$L$3:$O$66,4,0))</f>
        <v>18</v>
      </c>
      <c r="AQ11" s="325">
        <f ca="1">IF(TYPE(VLOOKUP($A11,'2.kolo'!$L$3:$L$66,1,0))&gt;3,IF(TYPE(VLOOKUP($A11,'2.kolo'!$O$3:$Q$66,2,0))&gt;3,0,VLOOKUP($A11,'2.kolo'!$O$3:$Q$66,2,0)),VLOOKUP($A11,'2.kolo'!$L$3:$N$66,2,0))</f>
        <v>0</v>
      </c>
      <c r="AR11" s="325">
        <f ca="1">IF(TYPE(VLOOKUP($A11,'2.kolo'!$L$3:$L$66,1,0))&gt;3,IF(TYPE(VLOOKUP($A11,'2.kolo'!$O$3:$Q$66,3,0))&gt;3,0,VLOOKUP($A11,'2.kolo'!$O$3:$Q$66,3,0)),VLOOKUP($A11,'2.kolo'!$L$3:$N$66,3,0))</f>
        <v>-6</v>
      </c>
      <c r="AS11" s="325">
        <f t="shared" ca="1" si="20"/>
        <v>0</v>
      </c>
      <c r="AT11" s="406">
        <v>18</v>
      </c>
      <c r="AU11" s="433" t="str">
        <f ca="1">IF(AT11="","",CONCATENATE(TEXT($O11,"0"),IF(Start.listina!$Y$5="","",TEXT(500+$P11,"000")),TEXT(999999*RAND(),"000000")))</f>
        <v>2214443</v>
      </c>
      <c r="AV11" s="325">
        <f t="shared" ca="1" si="3"/>
        <v>0</v>
      </c>
      <c r="AY11" s="325">
        <f ca="1">IF(TYPE(VLOOKUP($A11,'3.kolo'!$L$3:$L$66,1,0))&gt;3,IF(TYPE(VLOOKUP($A11,'3.kolo'!$K$3:$L$66,2,0))&gt;3,0,VLOOKUP($A11,'3.kolo'!$K$3:$L$66,2,0)),VLOOKUP($A11,'3.kolo'!$L$3:$O$66,4,0))</f>
        <v>24</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21</v>
      </c>
      <c r="BD11" s="433" t="str">
        <f ca="1">IF(BC11="","",CONCATENATE(TEXT($O11,"0"),IF(Start.listina!$Y$5="","",TEXT(500+$P11,"000")),TEXT(999999*RAND(),"000000")))</f>
        <v>2353140</v>
      </c>
      <c r="BE11" s="325">
        <f t="shared" ca="1" si="4"/>
        <v>0</v>
      </c>
      <c r="BH11" s="325">
        <f ca="1">IF(TYPE(VLOOKUP($A11,'4.kolo'!$L$3:$L$66,1,0))&gt;3,IF(TYPE(VLOOKUP($A11,'4.kolo'!$K$3:$L$66,2,0))&gt;3,0,VLOOKUP($A11,'4.kolo'!$K$3:$L$66,2,0)),VLOOKUP($A11,'4.kolo'!$L$3:$O$66,4,0))</f>
        <v>12</v>
      </c>
      <c r="BI11" s="325">
        <f ca="1">IF(TYPE(VLOOKUP($A11,'4.kolo'!$L$3:$L$66,1,0))&gt;3,IF(TYPE(VLOOKUP($A11,'4.kolo'!$O$3:$Q$66,2,0))&gt;3,0,VLOOKUP($A11,'4.kolo'!$O$3:$Q$66,2,0)),VLOOKUP($A11,'4.kolo'!$L$3:$N$66,2,0))</f>
        <v>1</v>
      </c>
      <c r="BJ11" s="325">
        <f ca="1">IF(TYPE(VLOOKUP($A11,'4.kolo'!$L$3:$L$66,1,0))&gt;3,IF(TYPE(VLOOKUP($A11,'4.kolo'!$O$3:$Q$66,3,0))&gt;3,0,VLOOKUP($A11,'4.kolo'!$O$3:$Q$66,3,0)),VLOOKUP($A11,'4.kolo'!$L$3:$N$66,3,0))</f>
        <v>9</v>
      </c>
      <c r="BK11" s="325">
        <f t="shared" ca="1" si="22"/>
        <v>0</v>
      </c>
      <c r="BL11" s="406">
        <v>8</v>
      </c>
      <c r="BM11" s="433" t="str">
        <f ca="1">IF(BL11="","",CONCATENATE(TEXT($O11,"0"),IF(Start.listina!$Y$5="","",TEXT(500+$P11,"000")),TEXT(999999*RAND(),"000000")))</f>
        <v>2064447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Petank Club Praha - Kašparová Barbora</v>
      </c>
      <c r="D12" s="325">
        <f>IF(OR(A12&gt;Start.listina!$K$7,TYPE(VLOOKUP(A12,$V$3:$X$130,3,0))&gt;3),"",VLOOKUP(A12,$V$3:$X$130,3,0))</f>
        <v>12</v>
      </c>
      <c r="E12" s="431">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2</v>
      </c>
      <c r="P12" s="325">
        <f t="shared" ca="1" si="9"/>
        <v>-8</v>
      </c>
      <c r="Q12" s="325">
        <f t="shared" ca="1" si="0"/>
        <v>10</v>
      </c>
      <c r="R12" s="325">
        <f t="shared" ca="1" si="1"/>
        <v>3</v>
      </c>
      <c r="S12" s="325">
        <f t="shared" ca="1" si="10"/>
        <v>32</v>
      </c>
      <c r="T12" s="325">
        <f t="shared" ca="1" si="11"/>
        <v>0</v>
      </c>
      <c r="U12" s="406">
        <f t="shared" si="25"/>
        <v>10</v>
      </c>
      <c r="V12" s="406">
        <v>2</v>
      </c>
      <c r="W12" s="432" t="str">
        <f ca="1">IF($V12="","",CONCATENATE(TEXT($O12,"0"),IF(Start.listina!$Y$5="","",TEXT(500+$P12,"0000")),IF(Start.listina!$Y$6="","",CHOOSE(Start.listina!$Y$7,TEXT($Q12,"00"),CONCATENATE(TEXT($Q12,"00"),TEXT($S12,"000")), TEXT($R12,"00"))),TEXT(500+$P12,"0000"),IF(Start.listina!$Y$8="","",TEXT($T12,"0")),TEXT(999999*RAND(),"000000")))</f>
        <v>2100320492906589</v>
      </c>
      <c r="X12" s="408">
        <f t="shared" si="12"/>
        <v>10</v>
      </c>
      <c r="Y12" s="406">
        <f t="shared" ca="1" si="2"/>
        <v>3</v>
      </c>
      <c r="Z12" s="325">
        <f t="shared" ca="1" si="13"/>
        <v>24</v>
      </c>
      <c r="AA12" s="325">
        <f t="shared" ca="1" si="14"/>
        <v>16</v>
      </c>
      <c r="AB12" s="325">
        <f t="shared" ca="1" si="15"/>
        <v>11</v>
      </c>
      <c r="AC12" s="325">
        <f t="shared" ca="1" si="16"/>
        <v>2</v>
      </c>
      <c r="AD12" s="325">
        <f t="shared" ca="1" si="17"/>
        <v>0</v>
      </c>
      <c r="AE12" s="325">
        <f t="shared" ca="1" si="18"/>
        <v>0</v>
      </c>
      <c r="AG12" s="325">
        <f ca="1">IF(TYPE(VLOOKUP($A12,'1.kolo'!$L$3:$L$66,1,0))&gt;3,VLOOKUP($A12,'1.kolo'!$K$3:$L$66,2,0),VLOOKUP($A12,'1.kolo'!$L$3:$O$66,4,0))</f>
        <v>24</v>
      </c>
      <c r="AH12" s="325">
        <f ca="1">IF(TYPE(VLOOKUP($A12,'1.kolo'!$L$3:$L$66,1,0))&gt;3,VLOOKUP($A12,'1.kolo'!$O$3:$Q$66,2,0),VLOOKUP($A12,'1.kolo'!$L$3:$N$66,2,0))</f>
        <v>1</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16</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6">
        <v>9</v>
      </c>
      <c r="AU12" s="433" t="str">
        <f ca="1">IF(AT12="","",CONCATENATE(TEXT($O12,"0"),IF(Start.listina!$Y$5="","",TEXT(500+$P12,"000")),TEXT(999999*RAND(),"000000")))</f>
        <v>2578742</v>
      </c>
      <c r="AV12" s="325">
        <f t="shared" ca="1" si="3"/>
        <v>0</v>
      </c>
      <c r="AY12" s="325">
        <f ca="1">IF(TYPE(VLOOKUP($A12,'3.kolo'!$L$3:$L$66,1,0))&gt;3,IF(TYPE(VLOOKUP($A12,'3.kolo'!$K$3:$L$66,2,0))&gt;3,0,VLOOKUP($A12,'3.kolo'!$K$3:$L$66,2,0)),VLOOKUP($A12,'3.kolo'!$L$3:$O$66,4,0))</f>
        <v>11</v>
      </c>
      <c r="AZ12" s="325">
        <f ca="1">IF(TYPE(VLOOKUP($A12,'3.kolo'!$L$3:$L$66,1,0))&gt;3,IF(TYPE(VLOOKUP($A12,'3.kolo'!$O$3:$Q$66,2,0))&gt;3,0,VLOOKUP($A12,'3.kolo'!$O$3:$Q$66,2,0)),VLOOKUP($A12,'3.kolo'!$L$3:$N$66,2,0))</f>
        <v>0</v>
      </c>
      <c r="BA12" s="325">
        <f ca="1">IF(TYPE(VLOOKUP($A12,'3.kolo'!$L$3:$L$66,1,0))&gt;3,IF(TYPE(VLOOKUP($A12,'3.kolo'!$O$3:$Q$66,3,0))&gt;3,0,VLOOKUP($A12,'3.kolo'!$O$3:$Q$66,3,0)),VLOOKUP($A12,'3.kolo'!$L$3:$N$66,3,0))</f>
        <v>-5</v>
      </c>
      <c r="BB12" s="325">
        <f t="shared" ca="1" si="21"/>
        <v>0</v>
      </c>
      <c r="BC12" s="406">
        <v>22</v>
      </c>
      <c r="BD12" s="433" t="str">
        <f ca="1">IF(BC12="","",CONCATENATE(TEXT($O12,"0"),IF(Start.listina!$Y$5="","",TEXT(500+$P12,"000")),TEXT(999999*RAND(),"000000")))</f>
        <v>2098436</v>
      </c>
      <c r="BE12" s="325">
        <f t="shared" ca="1" si="4"/>
        <v>0</v>
      </c>
      <c r="BH12" s="325">
        <f ca="1">IF(TYPE(VLOOKUP($A12,'4.kolo'!$L$3:$L$66,1,0))&gt;3,IF(TYPE(VLOOKUP($A12,'4.kolo'!$K$3:$L$66,2,0))&gt;3,0,VLOOKUP($A12,'4.kolo'!$K$3:$L$66,2,0)),VLOOKUP($A12,'4.kolo'!$L$3:$O$66,4,0))</f>
        <v>2</v>
      </c>
      <c r="BI12" s="325">
        <f ca="1">IF(TYPE(VLOOKUP($A12,'4.kolo'!$L$3:$L$66,1,0))&gt;3,IF(TYPE(VLOOKUP($A12,'4.kolo'!$O$3:$Q$66,2,0))&gt;3,0,VLOOKUP($A12,'4.kolo'!$O$3:$Q$66,2,0)),VLOOKUP($A12,'4.kolo'!$L$3:$N$66,2,0))</f>
        <v>0</v>
      </c>
      <c r="BJ12" s="325">
        <f ca="1">IF(TYPE(VLOOKUP($A12,'4.kolo'!$L$3:$L$66,1,0))&gt;3,IF(TYPE(VLOOKUP($A12,'4.kolo'!$O$3:$Q$66,3,0))&gt;3,0,VLOOKUP($A12,'4.kolo'!$O$3:$Q$66,3,0)),VLOOKUP($A12,'4.kolo'!$L$3:$N$66,3,0))</f>
        <v>-11</v>
      </c>
      <c r="BK12" s="325">
        <f t="shared" ca="1" si="22"/>
        <v>0</v>
      </c>
      <c r="BL12" s="406">
        <v>1</v>
      </c>
      <c r="BM12" s="433" t="str">
        <f ca="1">IF(BL12="","",CONCATENATE(TEXT($O12,"0"),IF(Start.listina!$Y$5="","",TEXT(500+$P12,"000")),TEXT(999999*RAND(),"000000")))</f>
        <v>2437954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PEK Stolín - Geisler Dan</v>
      </c>
      <c r="D13" s="325">
        <f>IF(OR(A13&gt;Start.listina!$K$7,TYPE(VLOOKUP(A13,$V$3:$X$130,3,0))&gt;3),"",VLOOKUP(A13,$V$3:$X$130,3,0))</f>
        <v>1</v>
      </c>
      <c r="E13" s="431">
        <f ca="1">IF(A13&gt;Start.listina!$K$7,"",IF(MIN(F13:K13)&gt;Start.listina!$Y$4,D13,MIN(F13:K13)))</f>
        <v>11</v>
      </c>
      <c r="F13" s="325">
        <f ca="1">IF(TYPE(VLOOKUP(C13,Konečné_pořadí_1_16!$B$2:$D$17,3,0))&lt;4,VLOOKUP(C13,Konečné_pořadí_1_16!$B$2:$D$17,3,0),999)</f>
        <v>11</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4</v>
      </c>
      <c r="P13" s="325">
        <f t="shared" ca="1" si="9"/>
        <v>30</v>
      </c>
      <c r="Q13" s="325">
        <f t="shared" ca="1" si="0"/>
        <v>9</v>
      </c>
      <c r="R13" s="325">
        <f t="shared" ca="1" si="1"/>
        <v>9</v>
      </c>
      <c r="S13" s="325">
        <f t="shared" ca="1" si="10"/>
        <v>40</v>
      </c>
      <c r="T13" s="325">
        <f t="shared" ca="1" si="11"/>
        <v>0</v>
      </c>
      <c r="U13" s="406">
        <f t="shared" si="25"/>
        <v>11</v>
      </c>
      <c r="V13" s="406">
        <v>8</v>
      </c>
      <c r="W13" s="432" t="str">
        <f ca="1">IF($V13="","",CONCATENATE(TEXT($O13,"0"),IF(Start.listina!$Y$5="","",TEXT(500+$P13,"0000")),IF(Start.listina!$Y$6="","",CHOOSE(Start.listina!$Y$7,TEXT($Q13,"00"),CONCATENATE(TEXT($Q13,"00"),TEXT($S13,"000")), TEXT($R13,"00"))),TEXT(500+$P13,"0000"),IF(Start.listina!$Y$8="","",TEXT($T13,"0")),TEXT(999999*RAND(),"000000")))</f>
        <v>4090400530988380</v>
      </c>
      <c r="X13" s="408">
        <f t="shared" si="12"/>
        <v>11</v>
      </c>
      <c r="Y13" s="406">
        <f t="shared" ca="1" si="2"/>
        <v>2</v>
      </c>
      <c r="Z13" s="325">
        <f t="shared" ca="1" si="13"/>
        <v>25</v>
      </c>
      <c r="AA13" s="325">
        <f t="shared" ca="1" si="14"/>
        <v>1</v>
      </c>
      <c r="AB13" s="325">
        <f t="shared" ca="1" si="15"/>
        <v>10</v>
      </c>
      <c r="AC13" s="325">
        <f t="shared" ca="1" si="16"/>
        <v>13</v>
      </c>
      <c r="AD13" s="325">
        <f t="shared" ca="1" si="17"/>
        <v>0</v>
      </c>
      <c r="AE13" s="325">
        <f t="shared" ca="1" si="18"/>
        <v>0</v>
      </c>
      <c r="AG13" s="325">
        <f ca="1">IF(TYPE(VLOOKUP($A13,'1.kolo'!$L$3:$L$66,1,0))&gt;3,VLOOKUP($A13,'1.kolo'!$K$3:$L$66,2,0),VLOOKUP($A13,'1.kolo'!$L$3:$O$66,4,0))</f>
        <v>25</v>
      </c>
      <c r="AH13" s="325">
        <f ca="1">IF(TYPE(VLOOKUP($A13,'1.kolo'!$L$3:$L$66,1,0))&gt;3,VLOOKUP($A13,'1.kolo'!$O$3:$Q$66,2,0),VLOOKUP($A13,'1.kolo'!$L$3:$N$66,2,0))</f>
        <v>1</v>
      </c>
      <c r="AI13" s="325">
        <f ca="1">IF(TYPE(VLOOKUP($A13,'1.kolo'!$L$3:$L$66,1,0))&gt;3,VLOOKUP($A13,'1.kolo'!$O$3:$Q$66,3,0),VLOOKUP($A13,'1.kolo'!$L$3:$N$66,3,0))</f>
        <v>13</v>
      </c>
      <c r="AJ13" s="325">
        <f t="shared" ca="1" si="19"/>
        <v>0</v>
      </c>
      <c r="AK13" s="325">
        <v>11</v>
      </c>
      <c r="AL13" s="433"/>
      <c r="AP13" s="325">
        <f ca="1">IF(TYPE(VLOOKUP($A13,'2.kolo'!$L$3:$L$66,1,0))&gt;3,IF(TYPE(VLOOKUP($A13,'2.kolo'!$K$3:$L$66,2,0))&gt;3,0,VLOOKUP($A13,'2.kolo'!$K$3:$L$66,2,0)),VLOOKUP($A13,'2.kolo'!$L$3:$O$66,4,0))</f>
        <v>1</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6">
        <v>3</v>
      </c>
      <c r="AU13" s="433" t="str">
        <f ca="1">IF(AT13="","",CONCATENATE(TEXT($O13,"0"),IF(Start.listina!$Y$5="","",TEXT(500+$P13,"000")),TEXT(999999*RAND(),"000000")))</f>
        <v>4489678</v>
      </c>
      <c r="AV13" s="325">
        <f t="shared" ca="1" si="3"/>
        <v>0</v>
      </c>
      <c r="AY13" s="325">
        <f ca="1">IF(TYPE(VLOOKUP($A13,'3.kolo'!$L$3:$L$66,1,0))&gt;3,IF(TYPE(VLOOKUP($A13,'3.kolo'!$K$3:$L$66,2,0))&gt;3,0,VLOOKUP($A13,'3.kolo'!$K$3:$L$66,2,0)),VLOOKUP($A13,'3.kolo'!$L$3:$O$66,4,0))</f>
        <v>10</v>
      </c>
      <c r="AZ13" s="325">
        <f ca="1">IF(TYPE(VLOOKUP($A13,'3.kolo'!$L$3:$L$66,1,0))&gt;3,IF(TYPE(VLOOKUP($A13,'3.kolo'!$O$3:$Q$66,2,0))&gt;3,0,VLOOKUP($A13,'3.kolo'!$O$3:$Q$66,2,0)),VLOOKUP($A13,'3.kolo'!$L$3:$N$66,2,0))</f>
        <v>1</v>
      </c>
      <c r="BA13" s="325">
        <f ca="1">IF(TYPE(VLOOKUP($A13,'3.kolo'!$L$3:$L$66,1,0))&gt;3,IF(TYPE(VLOOKUP($A13,'3.kolo'!$O$3:$Q$66,3,0))&gt;3,0,VLOOKUP($A13,'3.kolo'!$O$3:$Q$66,3,0)),VLOOKUP($A13,'3.kolo'!$L$3:$N$66,3,0))</f>
        <v>5</v>
      </c>
      <c r="BB13" s="325">
        <f t="shared" ca="1" si="21"/>
        <v>0</v>
      </c>
      <c r="BC13" s="406">
        <v>16</v>
      </c>
      <c r="BD13" s="433" t="str">
        <f ca="1">IF(BC13="","",CONCATENATE(TEXT($O13,"0"),IF(Start.listina!$Y$5="","",TEXT(500+$P13,"000")),TEXT(999999*RAND(),"000000")))</f>
        <v>4926379</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1</v>
      </c>
      <c r="BJ13" s="325">
        <f ca="1">IF(TYPE(VLOOKUP($A13,'4.kolo'!$L$3:$L$66,1,0))&gt;3,IF(TYPE(VLOOKUP($A13,'4.kolo'!$O$3:$Q$66,3,0))&gt;3,0,VLOOKUP($A13,'4.kolo'!$O$3:$Q$66,3,0)),VLOOKUP($A13,'4.kolo'!$L$3:$N$66,3,0))</f>
        <v>5</v>
      </c>
      <c r="BK13" s="325">
        <f t="shared" ca="1" si="22"/>
        <v>0</v>
      </c>
      <c r="BL13" s="406">
        <v>2</v>
      </c>
      <c r="BM13" s="433" t="str">
        <f ca="1">IF(BL13="","",CONCATENATE(TEXT($O13,"0"),IF(Start.listina!$Y$5="","",TEXT(500+$P13,"000")),TEXT(999999*RAND(),"000000")))</f>
        <v>4679358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Pétanque Řepy - Pastorek Jaroslav</v>
      </c>
      <c r="D14" s="325">
        <f>IF(OR(A14&gt;Start.listina!$K$7,TYPE(VLOOKUP(A14,$V$3:$X$130,3,0))&gt;3),"",VLOOKUP(A14,$V$3:$X$130,3,0))</f>
        <v>23</v>
      </c>
      <c r="E14" s="431">
        <f ca="1">IF(A14&gt;Start.listina!$K$7,"",IF(MIN(F14:K14)&gt;Start.listina!$Y$4,D14,MIN(F14:K14)))</f>
        <v>23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-22</v>
      </c>
      <c r="Q14" s="325">
        <f t="shared" ca="1" si="0"/>
        <v>9</v>
      </c>
      <c r="R14" s="325">
        <f t="shared" ca="1" si="1"/>
        <v>2</v>
      </c>
      <c r="S14" s="325">
        <f t="shared" ca="1" si="10"/>
        <v>28</v>
      </c>
      <c r="T14" s="325">
        <f t="shared" ca="1" si="11"/>
        <v>0</v>
      </c>
      <c r="U14" s="406">
        <f t="shared" si="25"/>
        <v>12</v>
      </c>
      <c r="V14" s="406">
        <v>10</v>
      </c>
      <c r="W14" s="432" t="str">
        <f ca="1">IF($V14="","",CONCATENATE(TEXT($O14,"0"),IF(Start.listina!$Y$5="","",TEXT(500+$P14,"0000")),IF(Start.listina!$Y$6="","",CHOOSE(Start.listina!$Y$7,TEXT($Q14,"00"),CONCATENATE(TEXT($Q14,"00"),TEXT($S14,"000")), TEXT($R14,"00"))),TEXT(500+$P14,"0000"),IF(Start.listina!$Y$8="","",TEXT($T14,"0")),TEXT(999999*RAND(),"000000")))</f>
        <v>1090280478028658</v>
      </c>
      <c r="X14" s="408">
        <f t="shared" si="12"/>
        <v>12</v>
      </c>
      <c r="Y14" s="406">
        <f t="shared" ca="1" si="2"/>
        <v>2</v>
      </c>
      <c r="Z14" s="325">
        <f t="shared" ca="1" si="13"/>
        <v>26</v>
      </c>
      <c r="AA14" s="325">
        <f t="shared" ca="1" si="14"/>
        <v>28</v>
      </c>
      <c r="AB14" s="325">
        <f t="shared" ca="1" si="15"/>
        <v>15</v>
      </c>
      <c r="AC14" s="325">
        <f t="shared" ca="1" si="16"/>
        <v>9</v>
      </c>
      <c r="AD14" s="325">
        <f t="shared" ca="1" si="17"/>
        <v>0</v>
      </c>
      <c r="AE14" s="325">
        <f t="shared" ca="1" si="18"/>
        <v>0</v>
      </c>
      <c r="AG14" s="325">
        <f ca="1">IF(TYPE(VLOOKUP($A14,'1.kolo'!$L$3:$L$66,1,0))&gt;3,VLOOKUP($A14,'1.kolo'!$K$3:$L$66,2,0),VLOOKUP($A14,'1.kolo'!$L$3:$O$66,4,0))</f>
        <v>26</v>
      </c>
      <c r="AH14" s="325">
        <f ca="1">IF(TYPE(VLOOKUP($A14,'1.kolo'!$L$3:$L$66,1,0))&gt;3,VLOOKUP($A14,'1.kolo'!$O$3:$Q$66,2,0),VLOOKUP($A14,'1.kolo'!$L$3:$N$66,2,0))</f>
        <v>0</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28</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6">
        <v>5</v>
      </c>
      <c r="AU14" s="433" t="str">
        <f ca="1">IF(AT14="","",CONCATENATE(TEXT($O14,"0"),IF(Start.listina!$Y$5="","",TEXT(500+$P14,"000")),TEXT(999999*RAND(),"000000")))</f>
        <v>1637474</v>
      </c>
      <c r="AV14" s="325">
        <f t="shared" ca="1" si="3"/>
        <v>0</v>
      </c>
      <c r="AY14" s="325">
        <f ca="1">IF(TYPE(VLOOKUP($A14,'3.kolo'!$L$3:$L$66,1,0))&gt;3,IF(TYPE(VLOOKUP($A14,'3.kolo'!$K$3:$L$66,2,0))&gt;3,0,VLOOKUP($A14,'3.kolo'!$K$3:$L$66,2,0)),VLOOKUP($A14,'3.kolo'!$L$3:$O$66,4,0))</f>
        <v>15</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1</v>
      </c>
      <c r="BD14" s="433" t="str">
        <f ca="1">IF(BC14="","",CONCATENATE(TEXT($O14,"0"),IF(Start.listina!$Y$5="","",TEXT(500+$P14,"000")),TEXT(999999*RAND(),"000000")))</f>
        <v>1178564</v>
      </c>
      <c r="BE14" s="325">
        <f t="shared" ca="1" si="4"/>
        <v>0</v>
      </c>
      <c r="BH14" s="325">
        <f ca="1">IF(TYPE(VLOOKUP($A14,'4.kolo'!$L$3:$L$66,1,0))&gt;3,IF(TYPE(VLOOKUP($A14,'4.kolo'!$K$3:$L$66,2,0))&gt;3,0,VLOOKUP($A14,'4.kolo'!$K$3:$L$66,2,0)),VLOOKUP($A14,'4.kolo'!$L$3:$O$66,4,0))</f>
        <v>9</v>
      </c>
      <c r="BI14" s="325">
        <f ca="1">IF(TYPE(VLOOKUP($A14,'4.kolo'!$L$3:$L$66,1,0))&gt;3,IF(TYPE(VLOOKUP($A14,'4.kolo'!$O$3:$Q$66,2,0))&gt;3,0,VLOOKUP($A14,'4.kolo'!$O$3:$Q$66,2,0)),VLOOKUP($A14,'4.kolo'!$L$3:$N$66,2,0))</f>
        <v>0</v>
      </c>
      <c r="BJ14" s="325">
        <f ca="1">IF(TYPE(VLOOKUP($A14,'4.kolo'!$L$3:$L$66,1,0))&gt;3,IF(TYPE(VLOOKUP($A14,'4.kolo'!$O$3:$Q$66,3,0))&gt;3,0,VLOOKUP($A14,'4.kolo'!$O$3:$Q$66,3,0)),VLOOKUP($A14,'4.kolo'!$L$3:$N$66,3,0))</f>
        <v>-9</v>
      </c>
      <c r="BK14" s="325">
        <f t="shared" ca="1" si="22"/>
        <v>0</v>
      </c>
      <c r="BL14" s="406">
        <v>10</v>
      </c>
      <c r="BM14" s="433" t="str">
        <f ca="1">IF(BL14="","",CONCATENATE(TEXT($O14,"0"),IF(Start.listina!$Y$5="","",TEXT(500+$P14,"000")),TEXT(999999*RAND(),"000000")))</f>
        <v>1148175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Krejčín Leoš</v>
      </c>
      <c r="D15" s="325">
        <f>IF(OR(A15&gt;Start.listina!$K$7,TYPE(VLOOKUP(A15,$V$3:$X$130,3,0))&gt;3),"",VLOOKUP(A15,$V$3:$X$130,3,0))</f>
        <v>5</v>
      </c>
      <c r="E15" s="431">
        <f ca="1">IF(A15&gt;Start.listina!$K$7,"",IF(MIN(F15:K15)&gt;Start.listina!$Y$4,D15,MIN(F15:K15)))</f>
        <v>9</v>
      </c>
      <c r="F15" s="325">
        <f ca="1">IF(TYPE(VLOOKUP(C15,Konečné_pořadí_1_16!$B$2:$D$17,3,0))&lt;4,VLOOKUP(C15,Konečné_pořadí_1_16!$B$2:$D$17,3,0),999)</f>
        <v>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11</v>
      </c>
      <c r="Q15" s="325">
        <f t="shared" ca="1" si="0"/>
        <v>10</v>
      </c>
      <c r="R15" s="325">
        <f t="shared" ca="1" si="1"/>
        <v>6</v>
      </c>
      <c r="S15" s="325">
        <f t="shared" ca="1" si="10"/>
        <v>33</v>
      </c>
      <c r="T15" s="325">
        <f t="shared" ca="1" si="11"/>
        <v>0</v>
      </c>
      <c r="U15" s="406">
        <f t="shared" si="25"/>
        <v>13</v>
      </c>
      <c r="V15" s="406">
        <v>5</v>
      </c>
      <c r="W15" s="432" t="str">
        <f ca="1">IF($V15="","",CONCATENATE(TEXT($O15,"0"),IF(Start.listina!$Y$5="","",TEXT(500+$P15,"0000")),IF(Start.listina!$Y$6="","",CHOOSE(Start.listina!$Y$7,TEXT($Q15,"00"),CONCATENATE(TEXT($Q15,"00"),TEXT($S15,"000")), TEXT($R15,"00"))),TEXT(500+$P15,"0000"),IF(Start.listina!$Y$8="","",TEXT($T15,"0")),TEXT(999999*RAND(),"000000")))</f>
        <v>3100330511173317</v>
      </c>
      <c r="X15" s="408">
        <f t="shared" si="12"/>
        <v>13</v>
      </c>
      <c r="Y15" s="406">
        <f t="shared" ca="1" si="2"/>
        <v>2</v>
      </c>
      <c r="Z15" s="325">
        <f t="shared" ca="1" si="13"/>
        <v>27</v>
      </c>
      <c r="AA15" s="325">
        <f t="shared" ca="1" si="14"/>
        <v>26</v>
      </c>
      <c r="AB15" s="325">
        <f t="shared" ca="1" si="15"/>
        <v>5</v>
      </c>
      <c r="AC15" s="325">
        <f t="shared" ca="1" si="16"/>
        <v>11</v>
      </c>
      <c r="AD15" s="325">
        <f t="shared" ca="1" si="17"/>
        <v>0</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26</v>
      </c>
      <c r="AQ15" s="325">
        <f ca="1">IF(TYPE(VLOOKUP($A15,'2.kolo'!$L$3:$L$66,1,0))&gt;3,IF(TYPE(VLOOKUP($A15,'2.kolo'!$O$3:$Q$66,2,0))&gt;3,0,VLOOKUP($A15,'2.kolo'!$O$3:$Q$66,2,0)),VLOOKUP($A15,'2.kolo'!$L$3:$N$66,2,0))</f>
        <v>1</v>
      </c>
      <c r="AR15" s="325">
        <f ca="1">IF(TYPE(VLOOKUP($A15,'2.kolo'!$L$3:$L$66,1,0))&gt;3,IF(TYPE(VLOOKUP($A15,'2.kolo'!$O$3:$Q$66,3,0))&gt;3,0,VLOOKUP($A15,'2.kolo'!$O$3:$Q$66,3,0)),VLOOKUP($A15,'2.kolo'!$L$3:$N$66,3,0))</f>
        <v>5</v>
      </c>
      <c r="AS15" s="325">
        <f t="shared" ca="1" si="20"/>
        <v>0</v>
      </c>
      <c r="AT15" s="406">
        <v>10</v>
      </c>
      <c r="AU15" s="433" t="str">
        <f ca="1">IF(AT15="","",CONCATENATE(TEXT($O15,"0"),IF(Start.listina!$Y$5="","",TEXT(500+$P15,"000")),TEXT(999999*RAND(),"000000")))</f>
        <v>3056712</v>
      </c>
      <c r="AV15" s="325">
        <f t="shared" ca="1" si="3"/>
        <v>0</v>
      </c>
      <c r="AY15" s="325">
        <f ca="1">IF(TYPE(VLOOKUP($A15,'3.kolo'!$L$3:$L$66,1,0))&gt;3,IF(TYPE(VLOOKUP($A15,'3.kolo'!$K$3:$L$66,2,0))&gt;3,0,VLOOKUP($A15,'3.kolo'!$K$3:$L$66,2,0)),VLOOKUP($A15,'3.kolo'!$L$3:$O$66,4,0))</f>
        <v>5</v>
      </c>
      <c r="AZ15" s="325">
        <f ca="1">IF(TYPE(VLOOKUP($A15,'3.kolo'!$L$3:$L$66,1,0))&gt;3,IF(TYPE(VLOOKUP($A15,'3.kolo'!$O$3:$Q$66,2,0))&gt;3,0,VLOOKUP($A15,'3.kolo'!$O$3:$Q$66,2,0)),VLOOKUP($A15,'3.kolo'!$L$3:$N$66,2,0))</f>
        <v>1</v>
      </c>
      <c r="BA15" s="325">
        <f ca="1">IF(TYPE(VLOOKUP($A15,'3.kolo'!$L$3:$L$66,1,0))&gt;3,IF(TYPE(VLOOKUP($A15,'3.kolo'!$O$3:$Q$66,3,0))&gt;3,0,VLOOKUP($A15,'3.kolo'!$O$3:$Q$66,3,0)),VLOOKUP($A15,'3.kolo'!$L$3:$N$66,3,0))</f>
        <v>4</v>
      </c>
      <c r="BB15" s="325">
        <f t="shared" ca="1" si="21"/>
        <v>0</v>
      </c>
      <c r="BC15" s="406">
        <v>9</v>
      </c>
      <c r="BD15" s="433" t="str">
        <f ca="1">IF(BC15="","",CONCATENATE(TEXT($O15,"0"),IF(Start.listina!$Y$5="","",TEXT(500+$P15,"000")),TEXT(999999*RAND(),"000000")))</f>
        <v>3172835</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0</v>
      </c>
      <c r="BJ15" s="325">
        <f ca="1">IF(TYPE(VLOOKUP($A15,'4.kolo'!$L$3:$L$66,1,0))&gt;3,IF(TYPE(VLOOKUP($A15,'4.kolo'!$O$3:$Q$66,3,0))&gt;3,0,VLOOKUP($A15,'4.kolo'!$O$3:$Q$66,3,0)),VLOOKUP($A15,'4.kolo'!$L$3:$N$66,3,0))</f>
        <v>-5</v>
      </c>
      <c r="BK15" s="325">
        <f t="shared" ca="1" si="22"/>
        <v>0</v>
      </c>
      <c r="BL15" s="406">
        <v>3</v>
      </c>
      <c r="BM15" s="433" t="str">
        <f ca="1">IF(BL15="","",CONCATENATE(TEXT($O15,"0"),IF(Start.listina!$Y$5="","",TEXT(500+$P15,"000")),TEXT(999999*RAND(),"000000")))</f>
        <v>3378550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Sokol Kostomlaty - Vlach Jaromír</v>
      </c>
      <c r="D16" s="325">
        <f>IF(OR(A16&gt;Start.listina!$K$7,TYPE(VLOOKUP(A16,$V$3:$X$130,3,0))&gt;3),"",VLOOKUP(A16,$V$3:$X$130,3,0))</f>
        <v>7</v>
      </c>
      <c r="E16" s="431">
        <f ca="1">IF(A16&gt;Start.listina!$K$7,"",IF(MIN(F16:K16)&gt;Start.listina!$Y$4,D16,MIN(F16:K16)))</f>
        <v>10</v>
      </c>
      <c r="F16" s="325">
        <f ca="1">IF(TYPE(VLOOKUP(C16,Konečné_pořadí_1_16!$B$2:$D$17,3,0))&lt;4,VLOOKUP(C16,Konečné_pořadí_1_16!$B$2:$D$17,3,0),999)</f>
        <v>10</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5</v>
      </c>
      <c r="Q16" s="325">
        <f t="shared" ca="1" si="0"/>
        <v>8</v>
      </c>
      <c r="R16" s="325">
        <f t="shared" ca="1" si="1"/>
        <v>5</v>
      </c>
      <c r="S16" s="325">
        <f t="shared" ca="1" si="10"/>
        <v>34</v>
      </c>
      <c r="T16" s="325">
        <f t="shared" ca="1" si="11"/>
        <v>0</v>
      </c>
      <c r="U16" s="406">
        <f t="shared" si="25"/>
        <v>14</v>
      </c>
      <c r="V16" s="406">
        <v>24</v>
      </c>
      <c r="W16" s="432" t="str">
        <f ca="1">IF($V16="","",CONCATENATE(TEXT($O16,"0"),IF(Start.listina!$Y$5="","",TEXT(500+$P16,"0000")),IF(Start.listina!$Y$6="","",CHOOSE(Start.listina!$Y$7,TEXT($Q16,"00"),CONCATENATE(TEXT($Q16,"00"),TEXT($S16,"000")), TEXT($R16,"00"))),TEXT(500+$P16,"0000"),IF(Start.listina!$Y$8="","",TEXT($T16,"0")),TEXT(999999*RAND(),"000000")))</f>
        <v>3080340505329229</v>
      </c>
      <c r="X16" s="408">
        <f t="shared" si="12"/>
        <v>14</v>
      </c>
      <c r="Y16" s="406">
        <f t="shared" ca="1" si="2"/>
        <v>2</v>
      </c>
      <c r="Z16" s="325">
        <f t="shared" ca="1" si="13"/>
        <v>28</v>
      </c>
      <c r="AA16" s="325">
        <f t="shared" ca="1" si="14"/>
        <v>6</v>
      </c>
      <c r="AB16" s="325">
        <f t="shared" ca="1" si="15"/>
        <v>18</v>
      </c>
      <c r="AC16" s="325">
        <f t="shared" ca="1" si="16"/>
        <v>25</v>
      </c>
      <c r="AD16" s="325">
        <f t="shared" ca="1" si="17"/>
        <v>0</v>
      </c>
      <c r="AE16" s="325">
        <f t="shared" ca="1" si="18"/>
        <v>0</v>
      </c>
      <c r="AG16" s="325">
        <f ca="1">IF(TYPE(VLOOKUP($A16,'1.kolo'!$L$3:$L$66,1,0))&gt;3,VLOOKUP($A16,'1.kolo'!$K$3:$L$66,2,0),VLOOKUP($A16,'1.kolo'!$L$3:$O$66,4,0))</f>
        <v>28</v>
      </c>
      <c r="AH16" s="325">
        <f ca="1">IF(TYPE(VLOOKUP($A16,'1.kolo'!$L$3:$L$66,1,0))&gt;3,VLOOKUP($A16,'1.kolo'!$O$3:$Q$66,2,0),VLOOKUP($A16,'1.kolo'!$L$3:$N$66,2,0))</f>
        <v>1</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6</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0</v>
      </c>
      <c r="AT16" s="406">
        <v>16</v>
      </c>
      <c r="AU16" s="433" t="str">
        <f ca="1">IF(AT16="","",CONCATENATE(TEXT($O16,"0"),IF(Start.listina!$Y$5="","",TEXT(500+$P16,"000")),TEXT(999999*RAND(),"000000")))</f>
        <v>3396041</v>
      </c>
      <c r="AV16" s="325">
        <f t="shared" ca="1" si="3"/>
        <v>0</v>
      </c>
      <c r="AY16" s="325">
        <f ca="1">IF(TYPE(VLOOKUP($A16,'3.kolo'!$L$3:$L$66,1,0))&gt;3,IF(TYPE(VLOOKUP($A16,'3.kolo'!$K$3:$L$66,2,0))&gt;3,0,VLOOKUP($A16,'3.kolo'!$K$3:$L$66,2,0)),VLOOKUP($A16,'3.kolo'!$L$3:$O$66,4,0))</f>
        <v>18</v>
      </c>
      <c r="AZ16" s="325">
        <f ca="1">IF(TYPE(VLOOKUP($A16,'3.kolo'!$L$3:$L$66,1,0))&gt;3,IF(TYPE(VLOOKUP($A16,'3.kolo'!$O$3:$Q$66,2,0))&gt;3,0,VLOOKUP($A16,'3.kolo'!$O$3:$Q$66,2,0)),VLOOKUP($A16,'3.kolo'!$L$3:$N$66,2,0))</f>
        <v>0</v>
      </c>
      <c r="BA16" s="325">
        <f ca="1">IF(TYPE(VLOOKUP($A16,'3.kolo'!$L$3:$L$66,1,0))&gt;3,IF(TYPE(VLOOKUP($A16,'3.kolo'!$O$3:$Q$66,3,0))&gt;3,0,VLOOKUP($A16,'3.kolo'!$O$3:$Q$66,3,0)),VLOOKUP($A16,'3.kolo'!$L$3:$N$66,3,0))</f>
        <v>-7</v>
      </c>
      <c r="BB16" s="325">
        <f t="shared" ca="1" si="21"/>
        <v>0</v>
      </c>
      <c r="BC16" s="406">
        <v>24</v>
      </c>
      <c r="BD16" s="433" t="str">
        <f ca="1">IF(BC16="","",CONCATENATE(TEXT($O16,"0"),IF(Start.listina!$Y$5="","",TEXT(500+$P16,"000")),TEXT(999999*RAND(),"000000")))</f>
        <v>3665695</v>
      </c>
      <c r="BE16" s="325">
        <f t="shared" ca="1" si="4"/>
        <v>0</v>
      </c>
      <c r="BH16" s="325">
        <f ca="1">IF(TYPE(VLOOKUP($A16,'4.kolo'!$L$3:$L$66,1,0))&gt;3,IF(TYPE(VLOOKUP($A16,'4.kolo'!$K$3:$L$66,2,0))&gt;3,0,VLOOKUP($A16,'4.kolo'!$K$3:$L$66,2,0)),VLOOKUP($A16,'4.kolo'!$L$3:$O$66,4,0))</f>
        <v>25</v>
      </c>
      <c r="BI16" s="325">
        <f ca="1">IF(TYPE(VLOOKUP($A16,'4.kolo'!$L$3:$L$66,1,0))&gt;3,IF(TYPE(VLOOKUP($A16,'4.kolo'!$O$3:$Q$66,2,0))&gt;3,0,VLOOKUP($A16,'4.kolo'!$O$3:$Q$66,2,0)),VLOOKUP($A16,'4.kolo'!$L$3:$N$66,2,0))</f>
        <v>1</v>
      </c>
      <c r="BJ16" s="325">
        <f ca="1">IF(TYPE(VLOOKUP($A16,'4.kolo'!$L$3:$L$66,1,0))&gt;3,IF(TYPE(VLOOKUP($A16,'4.kolo'!$O$3:$Q$66,3,0))&gt;3,0,VLOOKUP($A16,'4.kolo'!$O$3:$Q$66,3,0)),VLOOKUP($A16,'4.kolo'!$L$3:$N$66,3,0))</f>
        <v>5</v>
      </c>
      <c r="BK16" s="325">
        <f t="shared" ca="1" si="22"/>
        <v>0</v>
      </c>
      <c r="BL16" s="406">
        <v>26</v>
      </c>
      <c r="BM16" s="433" t="str">
        <f ca="1">IF(BL16="","",CONCATENATE(TEXT($O16,"0"),IF(Start.listina!$Y$5="","",TEXT(500+$P16,"000")),TEXT(999999*RAND(),"000000")))</f>
        <v>3597580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 Sahara Vědomice - Přibyl Miloš</v>
      </c>
      <c r="D17" s="325">
        <f>IF(OR(A17&gt;Start.listina!$K$7,TYPE(VLOOKUP(A17,$V$3:$X$130,3,0))&gt;3),"",VLOOKUP(A17,$V$3:$X$130,3,0))</f>
        <v>6</v>
      </c>
      <c r="E17" s="431">
        <f ca="1">IF(A17&gt;Start.listina!$K$7,"",IF(MIN(F17:K17)&gt;Start.listina!$Y$4,D17,MIN(F17:K17)))</f>
        <v>4</v>
      </c>
      <c r="F17" s="325">
        <f ca="1">IF(TYPE(VLOOKUP(C17,Konečné_pořadí_1_16!$B$2:$D$17,3,0))&lt;4,VLOOKUP(C17,Konečné_pořadí_1_16!$B$2:$D$17,3,0),999)</f>
        <v>4</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3</v>
      </c>
      <c r="P17" s="325">
        <f t="shared" ca="1" si="9"/>
        <v>2</v>
      </c>
      <c r="Q17" s="325">
        <f t="shared" ca="1" si="0"/>
        <v>8</v>
      </c>
      <c r="R17" s="325">
        <f t="shared" ca="1" si="1"/>
        <v>5</v>
      </c>
      <c r="S17" s="325">
        <f t="shared" ca="1" si="10"/>
        <v>35</v>
      </c>
      <c r="T17" s="325">
        <f t="shared" ca="1" si="11"/>
        <v>3</v>
      </c>
      <c r="U17" s="406">
        <f t="shared" si="25"/>
        <v>15</v>
      </c>
      <c r="V17" s="406">
        <v>26</v>
      </c>
      <c r="W17" s="432" t="str">
        <f ca="1">IF($V17="","",CONCATENATE(TEXT($O17,"0"),IF(Start.listina!$Y$5="","",TEXT(500+$P17,"0000")),IF(Start.listina!$Y$6="","",CHOOSE(Start.listina!$Y$7,TEXT($Q17,"00"),CONCATENATE(TEXT($Q17,"00"),TEXT($S17,"000")), TEXT($R17,"00"))),TEXT(500+$P17,"0000"),IF(Start.listina!$Y$8="","",TEXT($T17,"0")),TEXT(999999*RAND(),"000000")))</f>
        <v>3080350502878567</v>
      </c>
      <c r="X17" s="408">
        <f t="shared" si="12"/>
        <v>15</v>
      </c>
      <c r="Y17" s="406">
        <f t="shared" ca="1" si="2"/>
        <v>2</v>
      </c>
      <c r="Z17" s="325">
        <f t="shared" ca="1" si="13"/>
        <v>1</v>
      </c>
      <c r="AA17" s="325">
        <f t="shared" ca="1" si="14"/>
        <v>4</v>
      </c>
      <c r="AB17" s="325">
        <f t="shared" ca="1" si="15"/>
        <v>12</v>
      </c>
      <c r="AC17" s="325">
        <f t="shared" ca="1" si="16"/>
        <v>5</v>
      </c>
      <c r="AD17" s="325">
        <f t="shared" ca="1" si="17"/>
        <v>0</v>
      </c>
      <c r="AE17" s="325">
        <f t="shared" ca="1" si="18"/>
        <v>0</v>
      </c>
      <c r="AG17" s="325">
        <f ca="1">IF(TYPE(VLOOKUP($A17,'1.kolo'!$L$3:$L$66,1,0))&gt;3,VLOOKUP($A17,'1.kolo'!$K$3:$L$66,2,0),VLOOKUP($A17,'1.kolo'!$L$3:$O$66,4,0))</f>
        <v>1</v>
      </c>
      <c r="AH17" s="325">
        <f ca="1">IF(TYPE(VLOOKUP($A17,'1.kolo'!$L$3:$L$66,1,0))&gt;3,VLOOKUP($A17,'1.kolo'!$O$3:$Q$66,2,0),VLOOKUP($A17,'1.kolo'!$L$3:$N$66,2,0))</f>
        <v>0</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4</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1</v>
      </c>
      <c r="AT17" s="406">
        <v>8</v>
      </c>
      <c r="AU17" s="433" t="str">
        <f ca="1">IF(AT17="","",CONCATENATE(TEXT($O17,"0"),IF(Start.listina!$Y$5="","",TEXT(500+$P17,"000")),TEXT(999999*RAND(),"000000")))</f>
        <v>3732464</v>
      </c>
      <c r="AV17" s="325">
        <f t="shared" ca="1" si="3"/>
        <v>0</v>
      </c>
      <c r="AY17" s="325">
        <f ca="1">IF(TYPE(VLOOKUP($A17,'3.kolo'!$L$3:$L$66,1,0))&gt;3,IF(TYPE(VLOOKUP($A17,'3.kolo'!$K$3:$L$66,2,0))&gt;3,0,VLOOKUP($A17,'3.kolo'!$K$3:$L$66,2,0)),VLOOKUP($A17,'3.kolo'!$L$3:$O$66,4,0))</f>
        <v>12</v>
      </c>
      <c r="AZ17" s="325">
        <f ca="1">IF(TYPE(VLOOKUP($A17,'3.kolo'!$L$3:$L$66,1,0))&gt;3,IF(TYPE(VLOOKUP($A17,'3.kolo'!$O$3:$Q$66,2,0))&gt;3,0,VLOOKUP($A17,'3.kolo'!$O$3:$Q$66,2,0)),VLOOKUP($A17,'3.kolo'!$L$3:$N$66,2,0))</f>
        <v>1</v>
      </c>
      <c r="BA17" s="325">
        <f ca="1">IF(TYPE(VLOOKUP($A17,'3.kolo'!$L$3:$L$66,1,0))&gt;3,IF(TYPE(VLOOKUP($A17,'3.kolo'!$O$3:$Q$66,3,0))&gt;3,0,VLOOKUP($A17,'3.kolo'!$O$3:$Q$66,3,0)),VLOOKUP($A17,'3.kolo'!$L$3:$N$66,3,0))</f>
        <v>8</v>
      </c>
      <c r="BB17" s="325">
        <f t="shared" ca="1" si="21"/>
        <v>1</v>
      </c>
      <c r="BC17" s="406">
        <v>2</v>
      </c>
      <c r="BD17" s="433" t="str">
        <f ca="1">IF(BC17="","",CONCATENATE(TEXT($O17,"0"),IF(Start.listina!$Y$5="","",TEXT(500+$P17,"000")),TEXT(999999*RAND(),"000000")))</f>
        <v>3498413</v>
      </c>
      <c r="BE17" s="325">
        <f t="shared" ca="1" si="4"/>
        <v>0</v>
      </c>
      <c r="BH17" s="325">
        <f ca="1">IF(TYPE(VLOOKUP($A17,'4.kolo'!$L$3:$L$66,1,0))&gt;3,IF(TYPE(VLOOKUP($A17,'4.kolo'!$K$3:$L$66,2,0))&gt;3,0,VLOOKUP($A17,'4.kolo'!$K$3:$L$66,2,0)),VLOOKUP($A17,'4.kolo'!$L$3:$O$66,4,0))</f>
        <v>5</v>
      </c>
      <c r="BI17" s="325">
        <f ca="1">IF(TYPE(VLOOKUP($A17,'4.kolo'!$L$3:$L$66,1,0))&gt;3,IF(TYPE(VLOOKUP($A17,'4.kolo'!$O$3:$Q$66,2,0))&gt;3,0,VLOOKUP($A17,'4.kolo'!$O$3:$Q$66,2,0)),VLOOKUP($A17,'4.kolo'!$L$3:$N$66,2,0))</f>
        <v>1</v>
      </c>
      <c r="BJ17" s="325">
        <f ca="1">IF(TYPE(VLOOKUP($A17,'4.kolo'!$L$3:$L$66,1,0))&gt;3,IF(TYPE(VLOOKUP($A17,'4.kolo'!$O$3:$Q$66,3,0))&gt;3,0,VLOOKUP($A17,'4.kolo'!$O$3:$Q$66,3,0)),VLOOKUP($A17,'4.kolo'!$L$3:$N$66,3,0))</f>
        <v>2</v>
      </c>
      <c r="BK17" s="325">
        <f t="shared" ca="1" si="22"/>
        <v>1</v>
      </c>
      <c r="BL17" s="406">
        <v>14</v>
      </c>
      <c r="BM17" s="433" t="str">
        <f ca="1">IF(BL17="","",CONCATENATE(TEXT($O17,"0"),IF(Start.listina!$Y$5="","",TEXT(500+$P17,"000")),TEXT(999999*RAND(),"000000")))</f>
        <v>3211356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PKT Velký Šanc - Semrád Oldřich</v>
      </c>
      <c r="D18" s="325">
        <f>IF(OR(A18&gt;Start.listina!$K$7,TYPE(VLOOKUP(A18,$V$3:$X$130,3,0))&gt;3),"",VLOOKUP(A18,$V$3:$X$130,3,0))</f>
        <v>21</v>
      </c>
      <c r="E18" s="431">
        <f ca="1">IF(A18&gt;Start.listina!$K$7,"",IF(MIN(F18:K18)&gt;Start.listina!$Y$4,D18,MIN(F18:K18)))</f>
        <v>21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-15</v>
      </c>
      <c r="Q18" s="325">
        <f t="shared" ca="1" si="0"/>
        <v>10</v>
      </c>
      <c r="R18" s="325">
        <f t="shared" ca="1" si="1"/>
        <v>3</v>
      </c>
      <c r="S18" s="325">
        <f t="shared" ca="1" si="10"/>
        <v>32</v>
      </c>
      <c r="T18" s="325">
        <f t="shared" ca="1" si="11"/>
        <v>1</v>
      </c>
      <c r="U18" s="406">
        <f t="shared" si="25"/>
        <v>16</v>
      </c>
      <c r="V18" s="406">
        <v>6</v>
      </c>
      <c r="W18" s="432" t="str">
        <f ca="1">IF($V18="","",CONCATENATE(TEXT($O18,"0"),IF(Start.listina!$Y$5="","",TEXT(500+$P18,"0000")),IF(Start.listina!$Y$6="","",CHOOSE(Start.listina!$Y$7,TEXT($Q18,"00"),CONCATENATE(TEXT($Q18,"00"),TEXT($S18,"000")), TEXT($R18,"00"))),TEXT(500+$P18,"0000"),IF(Start.listina!$Y$8="","",TEXT($T18,"0")),TEXT(999999*RAND(),"000000")))</f>
        <v>1100320485052794</v>
      </c>
      <c r="X18" s="408">
        <f t="shared" si="12"/>
        <v>16</v>
      </c>
      <c r="Y18" s="406">
        <f t="shared" ca="1" si="2"/>
        <v>2</v>
      </c>
      <c r="Z18" s="325">
        <f t="shared" ca="1" si="13"/>
        <v>2</v>
      </c>
      <c r="AA18" s="325">
        <f t="shared" ca="1" si="14"/>
        <v>10</v>
      </c>
      <c r="AB18" s="325">
        <f t="shared" ca="1" si="15"/>
        <v>1</v>
      </c>
      <c r="AC18" s="325">
        <f t="shared" ca="1" si="16"/>
        <v>27</v>
      </c>
      <c r="AD18" s="325">
        <f t="shared" ca="1" si="17"/>
        <v>0</v>
      </c>
      <c r="AE18" s="325">
        <f t="shared" ca="1" si="18"/>
        <v>0</v>
      </c>
      <c r="AG18" s="325">
        <f ca="1">IF(TYPE(VLOOKUP($A18,'1.kolo'!$L$3:$L$66,1,0))&gt;3,VLOOKUP($A18,'1.kolo'!$K$3:$L$66,2,0),VLOOKUP($A18,'1.kolo'!$L$3:$O$66,4,0))</f>
        <v>2</v>
      </c>
      <c r="AH18" s="325">
        <f ca="1">IF(TYPE(VLOOKUP($A18,'1.kolo'!$L$3:$L$66,1,0))&gt;3,VLOOKUP($A18,'1.kolo'!$O$3:$Q$66,2,0),VLOOKUP($A18,'1.kolo'!$L$3:$N$66,2,0))</f>
        <v>1</v>
      </c>
      <c r="AI18" s="325">
        <f ca="1">IF(TYPE(VLOOKUP($A18,'1.kolo'!$L$3:$L$66,1,0))&gt;3,VLOOKUP($A18,'1.kolo'!$O$3:$Q$66,3,0),VLOOKUP($A18,'1.kolo'!$L$3:$N$66,3,0))</f>
        <v>2</v>
      </c>
      <c r="AJ18" s="325">
        <f t="shared" ca="1" si="19"/>
        <v>1</v>
      </c>
      <c r="AK18" s="325">
        <v>16</v>
      </c>
      <c r="AL18" s="433"/>
      <c r="AP18" s="325">
        <f ca="1">IF(TYPE(VLOOKUP($A18,'2.kolo'!$L$3:$L$66,1,0))&gt;3,IF(TYPE(VLOOKUP($A18,'2.kolo'!$K$3:$L$66,2,0))&gt;3,0,VLOOKUP($A18,'2.kolo'!$K$3:$L$66,2,0)),VLOOKUP($A18,'2.kolo'!$L$3:$O$66,4,0))</f>
        <v>10</v>
      </c>
      <c r="AQ18" s="325">
        <f ca="1">IF(TYPE(VLOOKUP($A18,'2.kolo'!$L$3:$L$66,1,0))&gt;3,IF(TYPE(VLOOKUP($A18,'2.kolo'!$O$3:$Q$66,2,0))&gt;3,0,VLOOKUP($A18,'2.kolo'!$O$3:$Q$66,2,0)),VLOOKUP($A18,'2.kolo'!$L$3:$N$66,2,0))</f>
        <v>0</v>
      </c>
      <c r="AR18" s="325">
        <f ca="1">IF(TYPE(VLOOKUP($A18,'2.kolo'!$L$3:$L$66,1,0))&gt;3,IF(TYPE(VLOOKUP($A18,'2.kolo'!$O$3:$Q$66,3,0))&gt;3,0,VLOOKUP($A18,'2.kolo'!$O$3:$Q$66,3,0)),VLOOKUP($A18,'2.kolo'!$L$3:$N$66,3,0))</f>
        <v>-4</v>
      </c>
      <c r="AS18" s="325">
        <f t="shared" ca="1" si="20"/>
        <v>0</v>
      </c>
      <c r="AT18" s="406">
        <v>27</v>
      </c>
      <c r="AU18" s="433" t="str">
        <f ca="1">IF(AT18="","",CONCATENATE(TEXT($O18,"0"),IF(Start.listina!$Y$5="","",TEXT(500+$P18,"000")),TEXT(999999*RAND(),"000000")))</f>
        <v>1968455</v>
      </c>
      <c r="AV18" s="325">
        <f t="shared" ca="1" si="3"/>
        <v>0</v>
      </c>
      <c r="AY18" s="325">
        <f ca="1">IF(TYPE(VLOOKUP($A18,'3.kolo'!$L$3:$L$66,1,0))&gt;3,IF(TYPE(VLOOKUP($A18,'3.kolo'!$K$3:$L$66,2,0))&gt;3,0,VLOOKUP($A18,'3.kolo'!$K$3:$L$66,2,0)),VLOOKUP($A18,'3.kolo'!$L$3:$O$66,4,0))</f>
        <v>1</v>
      </c>
      <c r="AZ18" s="325">
        <f ca="1">IF(TYPE(VLOOKUP($A18,'3.kolo'!$L$3:$L$66,1,0))&gt;3,IF(TYPE(VLOOKUP($A18,'3.kolo'!$O$3:$Q$66,2,0))&gt;3,0,VLOOKUP($A18,'3.kolo'!$O$3:$Q$66,2,0)),VLOOKUP($A18,'3.kolo'!$L$3:$N$66,2,0))</f>
        <v>0</v>
      </c>
      <c r="BA18" s="325">
        <f ca="1">IF(TYPE(VLOOKUP($A18,'3.kolo'!$L$3:$L$66,1,0))&gt;3,IF(TYPE(VLOOKUP($A18,'3.kolo'!$O$3:$Q$66,3,0))&gt;3,0,VLOOKUP($A18,'3.kolo'!$O$3:$Q$66,3,0)),VLOOKUP($A18,'3.kolo'!$L$3:$N$66,3,0))</f>
        <v>-7</v>
      </c>
      <c r="BB18" s="325">
        <f t="shared" ca="1" si="21"/>
        <v>0</v>
      </c>
      <c r="BC18" s="406">
        <v>6</v>
      </c>
      <c r="BD18" s="433" t="str">
        <f ca="1">IF(BC18="","",CONCATENATE(TEXT($O18,"0"),IF(Start.listina!$Y$5="","",TEXT(500+$P18,"000")),TEXT(999999*RAND(),"000000")))</f>
        <v>1780319</v>
      </c>
      <c r="BE18" s="325">
        <f t="shared" ca="1" si="4"/>
        <v>0</v>
      </c>
      <c r="BH18" s="325">
        <f ca="1">IF(TYPE(VLOOKUP($A18,'4.kolo'!$L$3:$L$66,1,0))&gt;3,IF(TYPE(VLOOKUP($A18,'4.kolo'!$K$3:$L$66,2,0))&gt;3,0,VLOOKUP($A18,'4.kolo'!$K$3:$L$66,2,0)),VLOOKUP($A18,'4.kolo'!$L$3:$O$66,4,0))</f>
        <v>27</v>
      </c>
      <c r="BI18" s="325">
        <f ca="1">IF(TYPE(VLOOKUP($A18,'4.kolo'!$L$3:$L$66,1,0))&gt;3,IF(TYPE(VLOOKUP($A18,'4.kolo'!$O$3:$Q$66,2,0))&gt;3,0,VLOOKUP($A18,'4.kolo'!$O$3:$Q$66,2,0)),VLOOKUP($A18,'4.kolo'!$L$3:$N$66,2,0))</f>
        <v>0</v>
      </c>
      <c r="BJ18" s="325">
        <f ca="1">IF(TYPE(VLOOKUP($A18,'4.kolo'!$L$3:$L$66,1,0))&gt;3,IF(TYPE(VLOOKUP($A18,'4.kolo'!$O$3:$Q$66,3,0))&gt;3,0,VLOOKUP($A18,'4.kolo'!$O$3:$Q$66,3,0)),VLOOKUP($A18,'4.kolo'!$L$3:$N$66,3,0))</f>
        <v>-6</v>
      </c>
      <c r="BK18" s="325">
        <f t="shared" ca="1" si="22"/>
        <v>0</v>
      </c>
      <c r="BL18" s="406">
        <v>25</v>
      </c>
      <c r="BM18" s="433" t="str">
        <f ca="1">IF(BL18="","",CONCATENATE(TEXT($O18,"0"),IF(Start.listina!$Y$5="","",TEXT(500+$P18,"000")),TEXT(999999*RAND(),"000000")))</f>
        <v>1714615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 xml:space="preserve">17   - Mariana Semeniv  </v>
      </c>
      <c r="D19" s="325">
        <f>IF(OR(A19&gt;Start.listina!$K$7,TYPE(VLOOKUP(A19,$V$3:$X$130,3,0))&gt;3),"",VLOOKUP(A19,$V$3:$X$130,3,0))</f>
        <v>27</v>
      </c>
      <c r="E19" s="431">
        <f ca="1">IF(A19&gt;Start.listina!$K$7,"",IF(MIN(F19:K19)&gt;Start.listina!$Y$4,D19,MIN(F19:K19)))</f>
        <v>27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-5</v>
      </c>
      <c r="Q19" s="325">
        <f t="shared" ca="1" si="0"/>
        <v>5</v>
      </c>
      <c r="R19" s="325">
        <f t="shared" ca="1" si="1"/>
        <v>0</v>
      </c>
      <c r="S19" s="325">
        <f t="shared" ca="1" si="10"/>
        <v>32</v>
      </c>
      <c r="T19" s="325">
        <f t="shared" ca="1" si="11"/>
        <v>1</v>
      </c>
      <c r="U19" s="406">
        <f t="shared" si="25"/>
        <v>17</v>
      </c>
      <c r="V19" s="406">
        <v>27</v>
      </c>
      <c r="W19" s="432" t="str">
        <f ca="1">IF($V19="","",CONCATENATE(TEXT($O19,"0"),IF(Start.listina!$Y$5="","",TEXT(500+$P19,"0000")),IF(Start.listina!$Y$6="","",CHOOSE(Start.listina!$Y$7,TEXT($Q19,"00"),CONCATENATE(TEXT($Q19,"00"),TEXT($S19,"000")), TEXT($R19,"00"))),TEXT(500+$P19,"0000"),IF(Start.listina!$Y$8="","",TEXT($T19,"0")),TEXT(999999*RAND(),"000000")))</f>
        <v>1050320495573913</v>
      </c>
      <c r="X19" s="408">
        <f t="shared" si="12"/>
        <v>17</v>
      </c>
      <c r="Y19" s="406">
        <f t="shared" ca="1" si="2"/>
        <v>2</v>
      </c>
      <c r="Z19" s="325">
        <f t="shared" ca="1" si="13"/>
        <v>3</v>
      </c>
      <c r="AA19" s="325">
        <f t="shared" ca="1" si="14"/>
        <v>22</v>
      </c>
      <c r="AB19" s="325">
        <f t="shared" ca="1" si="15"/>
        <v>25</v>
      </c>
      <c r="AC19" s="325">
        <f t="shared" ca="1" si="16"/>
        <v>19</v>
      </c>
      <c r="AD19" s="325">
        <f t="shared" ca="1" si="17"/>
        <v>0</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-10</v>
      </c>
      <c r="AJ19" s="325">
        <f t="shared" ca="1" si="19"/>
        <v>0</v>
      </c>
      <c r="AK19" s="325">
        <v>17</v>
      </c>
      <c r="AL19" s="433"/>
      <c r="AP19" s="325">
        <f ca="1">IF(TYPE(VLOOKUP($A19,'2.kolo'!$L$3:$L$66,1,0))&gt;3,IF(TYPE(VLOOKUP($A19,'2.kolo'!$K$3:$L$66,2,0))&gt;3,0,VLOOKUP($A19,'2.kolo'!$K$3:$L$66,2,0)),VLOOKUP($A19,'2.kolo'!$L$3:$O$66,4,0))</f>
        <v>22</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6">
        <v>25</v>
      </c>
      <c r="AU19" s="433" t="str">
        <f ca="1">IF(AT19="","",CONCATENATE(TEXT($O19,"0"),IF(Start.listina!$Y$5="","",TEXT(500+$P19,"000")),TEXT(999999*RAND(),"000000")))</f>
        <v>1990895</v>
      </c>
      <c r="AV19" s="325">
        <f t="shared" ca="1" si="3"/>
        <v>0</v>
      </c>
      <c r="AY19" s="325">
        <f ca="1">IF(TYPE(VLOOKUP($A19,'3.kolo'!$L$3:$L$66,1,0))&gt;3,IF(TYPE(VLOOKUP($A19,'3.kolo'!$K$3:$L$66,2,0))&gt;3,0,VLOOKUP($A19,'3.kolo'!$K$3:$L$66,2,0)),VLOOKUP($A19,'3.kolo'!$L$3:$O$66,4,0))</f>
        <v>25</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6">
        <v>7</v>
      </c>
      <c r="BD19" s="433" t="str">
        <f ca="1">IF(BC19="","",CONCATENATE(TEXT($O19,"0"),IF(Start.listina!$Y$5="","",TEXT(500+$P19,"000")),TEXT(999999*RAND(),"000000")))</f>
        <v>1727670</v>
      </c>
      <c r="BE19" s="325">
        <f t="shared" ca="1" si="4"/>
        <v>0</v>
      </c>
      <c r="BH19" s="325">
        <f ca="1">IF(TYPE(VLOOKUP($A19,'4.kolo'!$L$3:$L$66,1,0))&gt;3,IF(TYPE(VLOOKUP($A19,'4.kolo'!$K$3:$L$66,2,0))&gt;3,0,VLOOKUP($A19,'4.kolo'!$K$3:$L$66,2,0)),VLOOKUP($A19,'4.kolo'!$L$3:$O$66,4,0))</f>
        <v>19</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1</v>
      </c>
      <c r="BL19" s="406">
        <v>28</v>
      </c>
      <c r="BM19" s="433" t="str">
        <f ca="1">IF(BL19="","",CONCATENATE(TEXT($O19,"0"),IF(Start.listina!$Y$5="","",TEXT(500+$P19,"000")),TEXT(999999*RAND(),"000000")))</f>
        <v>1694711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PK Osika Plzeň - Valenz Jan</v>
      </c>
      <c r="D20" s="325">
        <f>IF(OR(A20&gt;Start.listina!$K$7,TYPE(VLOOKUP(A20,$V$3:$X$130,3,0))&gt;3),"",VLOOKUP(A20,$V$3:$X$130,3,0))</f>
        <v>3</v>
      </c>
      <c r="E20" s="431">
        <f ca="1">IF(A20&gt;Start.listina!$K$7,"",IF(MIN(F20:K20)&gt;Start.listina!$Y$4,D20,MIN(F20:K20)))</f>
        <v>5</v>
      </c>
      <c r="F20" s="325">
        <f ca="1">IF(TYPE(VLOOKUP(C20,Konečné_pořadí_1_16!$B$2:$D$17,3,0))&lt;4,VLOOKUP(C20,Konečné_pořadí_1_16!$B$2:$D$17,3,0),999)</f>
        <v>5</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20</v>
      </c>
      <c r="Q20" s="325">
        <f t="shared" ca="1" si="0"/>
        <v>11</v>
      </c>
      <c r="R20" s="325">
        <f t="shared" ca="1" si="1"/>
        <v>7</v>
      </c>
      <c r="S20" s="325">
        <f t="shared" ca="1" si="10"/>
        <v>30</v>
      </c>
      <c r="T20" s="325">
        <f t="shared" ca="1" si="11"/>
        <v>3</v>
      </c>
      <c r="U20" s="406">
        <f t="shared" si="25"/>
        <v>18</v>
      </c>
      <c r="V20" s="406">
        <v>4</v>
      </c>
      <c r="W20" s="432" t="str">
        <f ca="1">IF($V20="","",CONCATENATE(TEXT($O20,"0"),IF(Start.listina!$Y$5="","",TEXT(500+$P20,"0000")),IF(Start.listina!$Y$6="","",CHOOSE(Start.listina!$Y$7,TEXT($Q20,"00"),CONCATENATE(TEXT($Q20,"00"),TEXT($S20,"000")), TEXT($R20,"00"))),TEXT(500+$P20,"0000"),IF(Start.listina!$Y$8="","",TEXT($T20,"0")),TEXT(999999*RAND(),"000000")))</f>
        <v>3110300520501474</v>
      </c>
      <c r="X20" s="408">
        <f t="shared" si="12"/>
        <v>18</v>
      </c>
      <c r="Y20" s="406">
        <f t="shared" ca="1" si="2"/>
        <v>2</v>
      </c>
      <c r="Z20" s="325">
        <f t="shared" ca="1" si="13"/>
        <v>4</v>
      </c>
      <c r="AA20" s="325">
        <f t="shared" ca="1" si="14"/>
        <v>9</v>
      </c>
      <c r="AB20" s="325">
        <f t="shared" ca="1" si="15"/>
        <v>14</v>
      </c>
      <c r="AC20" s="325">
        <f t="shared" ca="1" si="16"/>
        <v>29</v>
      </c>
      <c r="AD20" s="325">
        <f t="shared" ca="1" si="17"/>
        <v>0</v>
      </c>
      <c r="AE20" s="325">
        <f t="shared" ca="1" si="18"/>
        <v>0</v>
      </c>
      <c r="AG20" s="325">
        <f ca="1">IF(TYPE(VLOOKUP($A20,'1.kolo'!$L$3:$L$66,1,0))&gt;3,VLOOKUP($A20,'1.kolo'!$K$3:$L$66,2,0),VLOOKUP($A20,'1.kolo'!$L$3:$O$66,4,0))</f>
        <v>4</v>
      </c>
      <c r="AH20" s="325">
        <f ca="1">IF(TYPE(VLOOKUP($A20,'1.kolo'!$L$3:$L$66,1,0))&gt;3,VLOOKUP($A20,'1.kolo'!$O$3:$Q$66,2,0),VLOOKUP($A20,'1.kolo'!$L$3:$N$66,2,0))</f>
        <v>1</v>
      </c>
      <c r="AI20" s="325">
        <f ca="1">IF(TYPE(VLOOKUP($A20,'1.kolo'!$L$3:$L$66,1,0))&gt;3,VLOOKUP($A20,'1.kolo'!$O$3:$Q$66,3,0),VLOOKUP($A20,'1.kolo'!$L$3:$N$66,3,0))</f>
        <v>9</v>
      </c>
      <c r="AJ20" s="325">
        <f t="shared" ca="1" si="19"/>
        <v>1</v>
      </c>
      <c r="AK20" s="325">
        <v>18</v>
      </c>
      <c r="AL20" s="433"/>
      <c r="AP20" s="325">
        <f ca="1">IF(TYPE(VLOOKUP($A20,'2.kolo'!$L$3:$L$66,1,0))&gt;3,IF(TYPE(VLOOKUP($A20,'2.kolo'!$K$3:$L$66,2,0))&gt;3,0,VLOOKUP($A20,'2.kolo'!$K$3:$L$66,2,0)),VLOOKUP($A20,'2.kolo'!$L$3:$O$66,4,0))</f>
        <v>9</v>
      </c>
      <c r="AQ20" s="325">
        <f ca="1">IF(TYPE(VLOOKUP($A20,'2.kolo'!$L$3:$L$66,1,0))&gt;3,IF(TYPE(VLOOKUP($A20,'2.kolo'!$O$3:$Q$66,2,0))&gt;3,0,VLOOKUP($A20,'2.kolo'!$O$3:$Q$66,2,0)),VLOOKUP($A20,'2.kolo'!$L$3:$N$66,2,0))</f>
        <v>1</v>
      </c>
      <c r="AR20" s="325">
        <f ca="1">IF(TYPE(VLOOKUP($A20,'2.kolo'!$L$3:$L$66,1,0))&gt;3,IF(TYPE(VLOOKUP($A20,'2.kolo'!$O$3:$Q$66,3,0))&gt;3,0,VLOOKUP($A20,'2.kolo'!$O$3:$Q$66,3,0)),VLOOKUP($A20,'2.kolo'!$L$3:$N$66,3,0))</f>
        <v>6</v>
      </c>
      <c r="AS20" s="325">
        <f t="shared" ca="1" si="20"/>
        <v>1</v>
      </c>
      <c r="AT20" s="406">
        <v>24</v>
      </c>
      <c r="AU20" s="433" t="str">
        <f ca="1">IF(AT20="","",CONCATENATE(TEXT($O20,"0"),IF(Start.listina!$Y$5="","",TEXT(500+$P20,"000")),TEXT(999999*RAND(),"000000")))</f>
        <v>3824318</v>
      </c>
      <c r="AV20" s="325">
        <f t="shared" ca="1" si="3"/>
        <v>0</v>
      </c>
      <c r="AY20" s="325">
        <f ca="1">IF(TYPE(VLOOKUP($A20,'3.kolo'!$L$3:$L$66,1,0))&gt;3,IF(TYPE(VLOOKUP($A20,'3.kolo'!$K$3:$L$66,2,0))&gt;3,0,VLOOKUP($A20,'3.kolo'!$K$3:$L$66,2,0)),VLOOKUP($A20,'3.kolo'!$L$3:$O$66,4,0))</f>
        <v>14</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1</v>
      </c>
      <c r="BC20" s="406">
        <v>3</v>
      </c>
      <c r="BD20" s="433" t="str">
        <f ca="1">IF(BC20="","",CONCATENATE(TEXT($O20,"0"),IF(Start.listina!$Y$5="","",TEXT(500+$P20,"000")),TEXT(999999*RAND(),"000000")))</f>
        <v>3866125</v>
      </c>
      <c r="BE20" s="325">
        <f t="shared" ca="1" si="4"/>
        <v>0</v>
      </c>
      <c r="BH20" s="325">
        <f ca="1">IF(TYPE(VLOOKUP($A20,'4.kolo'!$L$3:$L$66,1,0))&gt;3,IF(TYPE(VLOOKUP($A20,'4.kolo'!$K$3:$L$66,2,0))&gt;3,0,VLOOKUP($A20,'4.kolo'!$K$3:$L$66,2,0)),VLOOKUP($A20,'4.kolo'!$L$3:$O$66,4,0))</f>
        <v>29</v>
      </c>
      <c r="BI20" s="325">
        <f ca="1">IF(TYPE(VLOOKUP($A20,'4.kolo'!$L$3:$L$66,1,0))&gt;3,IF(TYPE(VLOOKUP($A20,'4.kolo'!$O$3:$Q$66,2,0))&gt;3,0,VLOOKUP($A20,'4.kolo'!$O$3:$Q$66,2,0)),VLOOKUP($A20,'4.kolo'!$L$3:$N$66,2,0))</f>
        <v>0</v>
      </c>
      <c r="BJ20" s="325">
        <f ca="1">IF(TYPE(VLOOKUP($A20,'4.kolo'!$L$3:$L$66,1,0))&gt;3,IF(TYPE(VLOOKUP($A20,'4.kolo'!$O$3:$Q$66,3,0))&gt;3,0,VLOOKUP($A20,'4.kolo'!$O$3:$Q$66,3,0)),VLOOKUP($A20,'4.kolo'!$L$3:$N$66,3,0))</f>
        <v>-2</v>
      </c>
      <c r="BK20" s="325">
        <f t="shared" ca="1" si="22"/>
        <v>0</v>
      </c>
      <c r="BL20" s="406">
        <v>7</v>
      </c>
      <c r="BM20" s="433" t="str">
        <f ca="1">IF(BL20="","",CONCATENATE(TEXT($O20,"0"),IF(Start.listina!$Y$5="","",TEXT(500+$P20,"000")),TEXT(999999*RAND(),"000000")))</f>
        <v>3060634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Petank Club Praha - Maňák Jan</v>
      </c>
      <c r="D21" s="325">
        <f>IF(OR(A21&gt;Start.listina!$K$7,TYPE(VLOOKUP(A21,$V$3:$X$130,3,0))&gt;3),"",VLOOKUP(A21,$V$3:$X$130,3,0))</f>
        <v>29</v>
      </c>
      <c r="E21" s="431">
        <f ca="1">IF(A21&gt;Start.listina!$K$7,"",IF(MIN(F21:K21)&gt;Start.listina!$Y$4,D21,MIN(F21:K21)))</f>
        <v>29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-18</v>
      </c>
      <c r="Q21" s="325">
        <f t="shared" ca="1" si="0"/>
        <v>8</v>
      </c>
      <c r="R21" s="325">
        <f t="shared" ca="1" si="1"/>
        <v>0</v>
      </c>
      <c r="S21" s="325">
        <f t="shared" ca="1" si="10"/>
        <v>26</v>
      </c>
      <c r="T21" s="325">
        <f t="shared" ca="1" si="11"/>
        <v>0</v>
      </c>
      <c r="U21" s="406">
        <f t="shared" si="25"/>
        <v>19</v>
      </c>
      <c r="V21" s="406">
        <v>9</v>
      </c>
      <c r="W21" s="432" t="str">
        <f ca="1">IF($V21="","",CONCATENATE(TEXT($O21,"0"),IF(Start.listina!$Y$5="","",TEXT(500+$P21,"0000")),IF(Start.listina!$Y$6="","",CHOOSE(Start.listina!$Y$7,TEXT($Q21,"00"),CONCATENATE(TEXT($Q21,"00"),TEXT($S21,"000")), TEXT($R21,"00"))),TEXT(500+$P21,"0000"),IF(Start.listina!$Y$8="","",TEXT($T21,"0")),TEXT(999999*RAND(),"000000")))</f>
        <v>0080260482206175</v>
      </c>
      <c r="X21" s="408">
        <f t="shared" si="12"/>
        <v>19</v>
      </c>
      <c r="Y21" s="406">
        <f t="shared" ca="1" si="2"/>
        <v>2</v>
      </c>
      <c r="Z21" s="325">
        <f t="shared" ca="1" si="13"/>
        <v>5</v>
      </c>
      <c r="AA21" s="325">
        <f t="shared" ca="1" si="14"/>
        <v>2</v>
      </c>
      <c r="AB21" s="325">
        <f t="shared" ca="1" si="15"/>
        <v>4</v>
      </c>
      <c r="AC21" s="325">
        <f t="shared" ca="1" si="16"/>
        <v>17</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-1</v>
      </c>
      <c r="AJ21" s="325">
        <f t="shared" ca="1" si="19"/>
        <v>0</v>
      </c>
      <c r="AK21" s="325">
        <v>19</v>
      </c>
      <c r="AL21" s="433"/>
      <c r="AP21" s="325">
        <f ca="1">IF(TYPE(VLOOKUP($A21,'2.kolo'!$L$3:$L$66,1,0))&gt;3,IF(TYPE(VLOOKUP($A21,'2.kolo'!$K$3:$L$66,2,0))&gt;3,0,VLOOKUP($A21,'2.kolo'!$K$3:$L$66,2,0)),VLOOKUP($A21,'2.kolo'!$L$3:$O$66,4,0))</f>
        <v>2</v>
      </c>
      <c r="AQ21" s="325">
        <f ca="1">IF(TYPE(VLOOKUP($A21,'2.kolo'!$L$3:$L$66,1,0))&gt;3,IF(TYPE(VLOOKUP($A21,'2.kolo'!$O$3:$Q$66,2,0))&gt;3,0,VLOOKUP($A21,'2.kolo'!$O$3:$Q$66,2,0)),VLOOKUP($A21,'2.kolo'!$L$3:$N$66,2,0))</f>
        <v>0</v>
      </c>
      <c r="AR21" s="325">
        <f ca="1">IF(TYPE(VLOOKUP($A21,'2.kolo'!$L$3:$L$66,1,0))&gt;3,IF(TYPE(VLOOKUP($A21,'2.kolo'!$O$3:$Q$66,3,0))&gt;3,0,VLOOKUP($A21,'2.kolo'!$O$3:$Q$66,3,0)),VLOOKUP($A21,'2.kolo'!$L$3:$N$66,3,0))</f>
        <v>-9</v>
      </c>
      <c r="AS21" s="325">
        <f t="shared" ca="1" si="20"/>
        <v>0</v>
      </c>
      <c r="AT21" s="406">
        <v>19</v>
      </c>
      <c r="AU21" s="433" t="str">
        <f ca="1">IF(AT21="","",CONCATENATE(TEXT($O21,"0"),IF(Start.listina!$Y$5="","",TEXT(500+$P21,"000")),TEXT(999999*RAND(),"000000")))</f>
        <v>0692218</v>
      </c>
      <c r="AV21" s="325">
        <f t="shared" ca="1" si="3"/>
        <v>0</v>
      </c>
      <c r="AY21" s="325">
        <f ca="1">IF(TYPE(VLOOKUP($A21,'3.kolo'!$L$3:$L$66,1,0))&gt;3,IF(TYPE(VLOOKUP($A21,'3.kolo'!$K$3:$L$66,2,0))&gt;3,0,VLOOKUP($A21,'3.kolo'!$K$3:$L$66,2,0)),VLOOKUP($A21,'3.kolo'!$L$3:$O$66,4,0))</f>
        <v>4</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6">
        <v>12</v>
      </c>
      <c r="BD21" s="433" t="str">
        <f ca="1">IF(BC21="","",CONCATENATE(TEXT($O21,"0"),IF(Start.listina!$Y$5="","",TEXT(500+$P21,"000")),TEXT(999999*RAND(),"000000")))</f>
        <v>0392054</v>
      </c>
      <c r="BE21" s="325">
        <f t="shared" ca="1" si="4"/>
        <v>0</v>
      </c>
      <c r="BH21" s="325">
        <f ca="1">IF(TYPE(VLOOKUP($A21,'4.kolo'!$L$3:$L$66,1,0))&gt;3,IF(TYPE(VLOOKUP($A21,'4.kolo'!$K$3:$L$66,2,0))&gt;3,0,VLOOKUP($A21,'4.kolo'!$K$3:$L$66,2,0)),VLOOKUP($A21,'4.kolo'!$L$3:$O$66,4,0))</f>
        <v>17</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6">
        <v>12</v>
      </c>
      <c r="BM21" s="433" t="str">
        <f ca="1">IF(BL21="","",CONCATENATE(TEXT($O21,"0"),IF(Start.listina!$Y$5="","",TEXT(500+$P21,"000")),TEXT(999999*RAND(),"000000")))</f>
        <v>0326097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PC Mimo Done - Zikmunda Martin</v>
      </c>
      <c r="D22" s="325">
        <f>IF(OR(A22&gt;Start.listina!$K$7,TYPE(VLOOKUP(A22,$V$3:$X$130,3,0))&gt;3),"",VLOOKUP(A22,$V$3:$X$130,3,0))</f>
        <v>26</v>
      </c>
      <c r="E22" s="431">
        <f ca="1">IF(A22&gt;Start.listina!$K$7,"",IF(MIN(F22:K22)&gt;Start.listina!$Y$4,D22,MIN(F22:K22)))</f>
        <v>26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-21</v>
      </c>
      <c r="Q22" s="325">
        <f t="shared" ca="1" si="0"/>
        <v>7</v>
      </c>
      <c r="R22" s="325">
        <f t="shared" ca="1" si="1"/>
        <v>1</v>
      </c>
      <c r="S22" s="325">
        <f t="shared" ca="1" si="10"/>
        <v>28</v>
      </c>
      <c r="T22" s="325">
        <f t="shared" ca="1" si="11"/>
        <v>1</v>
      </c>
      <c r="U22" s="406">
        <f t="shared" si="25"/>
        <v>20</v>
      </c>
      <c r="V22" s="406">
        <v>28</v>
      </c>
      <c r="W22" s="432" t="str">
        <f ca="1">IF($V22="","",CONCATENATE(TEXT($O22,"0"),IF(Start.listina!$Y$5="","",TEXT(500+$P22,"0000")),IF(Start.listina!$Y$6="","",CHOOSE(Start.listina!$Y$7,TEXT($Q22,"00"),CONCATENATE(TEXT($Q22,"00"),TEXT($S22,"000")), TEXT($R22,"00"))),TEXT(500+$P22,"0000"),IF(Start.listina!$Y$8="","",TEXT($T22,"0")),TEXT(999999*RAND(),"000000")))</f>
        <v>1070280479351963</v>
      </c>
      <c r="X22" s="408">
        <f t="shared" si="12"/>
        <v>20</v>
      </c>
      <c r="Y22" s="406">
        <f t="shared" ca="1" si="2"/>
        <v>2</v>
      </c>
      <c r="Z22" s="325">
        <f t="shared" ca="1" si="13"/>
        <v>6</v>
      </c>
      <c r="AA22" s="325">
        <f t="shared" ca="1" si="14"/>
        <v>23</v>
      </c>
      <c r="AB22" s="325">
        <f t="shared" ca="1" si="15"/>
        <v>26</v>
      </c>
      <c r="AC22" s="325">
        <f t="shared" ca="1" si="16"/>
        <v>4</v>
      </c>
      <c r="AD22" s="325">
        <f t="shared" ca="1" si="17"/>
        <v>0</v>
      </c>
      <c r="AE22" s="325">
        <f t="shared" ca="1" si="18"/>
        <v>0</v>
      </c>
      <c r="AG22" s="325">
        <f ca="1">IF(TYPE(VLOOKUP($A22,'1.kolo'!$L$3:$L$66,1,0))&gt;3,VLOOKUP($A22,'1.kolo'!$K$3:$L$66,2,0),VLOOKUP($A22,'1.kolo'!$L$3:$O$66,4,0))</f>
        <v>6</v>
      </c>
      <c r="AH22" s="325">
        <f ca="1">IF(TYPE(VLOOKUP($A22,'1.kolo'!$L$3:$L$66,1,0))&gt;3,VLOOKUP($A22,'1.kolo'!$O$3:$Q$66,2,0),VLOOKUP($A22,'1.kolo'!$L$3:$N$66,2,0))</f>
        <v>0</v>
      </c>
      <c r="AI22" s="325">
        <f ca="1">IF(TYPE(VLOOKUP($A22,'1.kolo'!$L$3:$L$66,1,0))&gt;3,VLOOKUP($A22,'1.kolo'!$O$3:$Q$66,3,0),VLOOKUP($A22,'1.kolo'!$L$3:$N$66,3,0))</f>
        <v>-2</v>
      </c>
      <c r="AJ22" s="325">
        <f t="shared" ca="1" si="19"/>
        <v>0</v>
      </c>
      <c r="AK22" s="325">
        <v>20</v>
      </c>
      <c r="AL22" s="433"/>
      <c r="AP22" s="325">
        <f ca="1">IF(TYPE(VLOOKUP($A22,'2.kolo'!$L$3:$L$66,1,0))&gt;3,IF(TYPE(VLOOKUP($A22,'2.kolo'!$K$3:$L$66,2,0))&gt;3,0,VLOOKUP($A22,'2.kolo'!$K$3:$L$66,2,0)),VLOOKUP($A22,'2.kolo'!$L$3:$O$66,4,0))</f>
        <v>23</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1</v>
      </c>
      <c r="AT22" s="406">
        <v>2</v>
      </c>
      <c r="AU22" s="433" t="str">
        <f ca="1">IF(AT22="","",CONCATENATE(TEXT($O22,"0"),IF(Start.listina!$Y$5="","",TEXT(500+$P22,"000")),TEXT(999999*RAND(),"000000")))</f>
        <v>1458859</v>
      </c>
      <c r="AV22" s="325">
        <f t="shared" ca="1" si="3"/>
        <v>0</v>
      </c>
      <c r="AY22" s="325">
        <f ca="1">IF(TYPE(VLOOKUP($A22,'3.kolo'!$L$3:$L$66,1,0))&gt;3,IF(TYPE(VLOOKUP($A22,'3.kolo'!$K$3:$L$66,2,0))&gt;3,0,VLOOKUP($A22,'3.kolo'!$K$3:$L$66,2,0)),VLOOKUP($A22,'3.kolo'!$L$3:$O$66,4,0))</f>
        <v>26</v>
      </c>
      <c r="AZ22" s="325">
        <f ca="1">IF(TYPE(VLOOKUP($A22,'3.kolo'!$L$3:$L$66,1,0))&gt;3,IF(TYPE(VLOOKUP($A22,'3.kolo'!$O$3:$Q$66,2,0))&gt;3,0,VLOOKUP($A22,'3.kolo'!$O$3:$Q$66,2,0)),VLOOKUP($A22,'3.kolo'!$L$3:$N$66,2,0))</f>
        <v>0</v>
      </c>
      <c r="BA22" s="325">
        <f ca="1">IF(TYPE(VLOOKUP($A22,'3.kolo'!$L$3:$L$66,1,0))&gt;3,IF(TYPE(VLOOKUP($A22,'3.kolo'!$O$3:$Q$66,3,0))&gt;3,0,VLOOKUP($A22,'3.kolo'!$O$3:$Q$66,3,0)),VLOOKUP($A22,'3.kolo'!$L$3:$N$66,3,0))</f>
        <v>-9</v>
      </c>
      <c r="BB22" s="325">
        <f t="shared" ca="1" si="21"/>
        <v>0</v>
      </c>
      <c r="BC22" s="406">
        <v>15</v>
      </c>
      <c r="BD22" s="433" t="str">
        <f ca="1">IF(BC22="","",CONCATENATE(TEXT($O22,"0"),IF(Start.listina!$Y$5="","",TEXT(500+$P22,"000")),TEXT(999999*RAND(),"000000")))</f>
        <v>1802294</v>
      </c>
      <c r="BE22" s="325">
        <f t="shared" ca="1" si="4"/>
        <v>0</v>
      </c>
      <c r="BH22" s="325">
        <f ca="1">IF(TYPE(VLOOKUP($A22,'4.kolo'!$L$3:$L$66,1,0))&gt;3,IF(TYPE(VLOOKUP($A22,'4.kolo'!$K$3:$L$66,2,0))&gt;3,0,VLOOKUP($A22,'4.kolo'!$K$3:$L$66,2,0)),VLOOKUP($A22,'4.kolo'!$L$3:$O$66,4,0))</f>
        <v>4</v>
      </c>
      <c r="BI22" s="325">
        <f ca="1">IF(TYPE(VLOOKUP($A22,'4.kolo'!$L$3:$L$66,1,0))&gt;3,IF(TYPE(VLOOKUP($A22,'4.kolo'!$O$3:$Q$66,2,0))&gt;3,0,VLOOKUP($A22,'4.kolo'!$O$3:$Q$66,2,0)),VLOOKUP($A22,'4.kolo'!$L$3:$N$66,2,0))</f>
        <v>0</v>
      </c>
      <c r="BJ22" s="325">
        <f ca="1">IF(TYPE(VLOOKUP($A22,'4.kolo'!$L$3:$L$66,1,0))&gt;3,IF(TYPE(VLOOKUP($A22,'4.kolo'!$O$3:$Q$66,3,0))&gt;3,0,VLOOKUP($A22,'4.kolo'!$O$3:$Q$66,3,0)),VLOOKUP($A22,'4.kolo'!$L$3:$N$66,3,0))</f>
        <v>-11</v>
      </c>
      <c r="BK22" s="325">
        <f t="shared" ca="1" si="22"/>
        <v>0</v>
      </c>
      <c r="BL22" s="406">
        <v>9</v>
      </c>
      <c r="BM22" s="433" t="str">
        <f ca="1">IF(BL22="","",CONCATENATE(TEXT($O22,"0"),IF(Start.listina!$Y$5="","",TEXT(500+$P22,"000")),TEXT(999999*RAND(),"000000")))</f>
        <v>1560496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PEK Stolín - Jablonský Lukáš</v>
      </c>
      <c r="D23" s="325">
        <f>IF(OR(A23&gt;Start.listina!$K$7,TYPE(VLOOKUP(A23,$V$3:$X$130,3,0))&gt;3),"",VLOOKUP(A23,$V$3:$X$130,3,0))</f>
        <v>8</v>
      </c>
      <c r="E23" s="431">
        <f ca="1">IF(A23&gt;Start.listina!$K$7,"",IF(MIN(F23:K23)&gt;Start.listina!$Y$4,D23,MIN(F23:K23)))</f>
        <v>14</v>
      </c>
      <c r="F23" s="325">
        <f ca="1">IF(TYPE(VLOOKUP(C23,Konečné_pořadí_1_16!$B$2:$D$17,3,0))&lt;4,VLOOKUP(C23,Konečné_pořadí_1_16!$B$2:$D$17,3,0),999)</f>
        <v>14</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8</v>
      </c>
      <c r="Q23" s="325">
        <f t="shared" ca="1" si="0"/>
        <v>8</v>
      </c>
      <c r="R23" s="325">
        <f t="shared" ca="1" si="1"/>
        <v>4</v>
      </c>
      <c r="S23" s="325">
        <f t="shared" ca="1" si="10"/>
        <v>32</v>
      </c>
      <c r="T23" s="325">
        <f t="shared" ca="1" si="11"/>
        <v>3</v>
      </c>
      <c r="U23" s="406">
        <f t="shared" si="25"/>
        <v>21</v>
      </c>
      <c r="V23" s="406">
        <v>16</v>
      </c>
      <c r="W23" s="432" t="str">
        <f ca="1">IF($V23="","",CONCATENATE(TEXT($O23,"0"),IF(Start.listina!$Y$5="","",TEXT(500+$P23,"0000")),IF(Start.listina!$Y$6="","",CHOOSE(Start.listina!$Y$7,TEXT($Q23,"00"),CONCATENATE(TEXT($Q23,"00"),TEXT($S23,"000")), TEXT($R23,"00"))),TEXT(500+$P23,"0000"),IF(Start.listina!$Y$8="","",TEXT($T23,"0")),TEXT(999999*RAND(),"000000")))</f>
        <v>3080320508163225</v>
      </c>
      <c r="X23" s="408">
        <f t="shared" si="12"/>
        <v>21</v>
      </c>
      <c r="Y23" s="406">
        <f t="shared" ca="1" si="2"/>
        <v>1</v>
      </c>
      <c r="Z23" s="325">
        <f t="shared" ca="1" si="13"/>
        <v>7</v>
      </c>
      <c r="AA23" s="325">
        <f t="shared" ca="1" si="14"/>
        <v>29</v>
      </c>
      <c r="AB23" s="325">
        <f t="shared" ca="1" si="15"/>
        <v>22</v>
      </c>
      <c r="AC23" s="325">
        <f t="shared" ca="1" si="16"/>
        <v>24</v>
      </c>
      <c r="AD23" s="325">
        <f t="shared" ca="1" si="17"/>
        <v>0</v>
      </c>
      <c r="AE23" s="325">
        <f t="shared" ca="1" si="18"/>
        <v>0</v>
      </c>
      <c r="AG23" s="325">
        <f ca="1">IF(TYPE(VLOOKUP($A23,'1.kolo'!$L$3:$L$66,1,0))&gt;3,VLOOKUP($A23,'1.kolo'!$K$3:$L$66,2,0),VLOOKUP($A23,'1.kolo'!$L$3:$O$66,4,0))</f>
        <v>7</v>
      </c>
      <c r="AH23" s="325">
        <f ca="1">IF(TYPE(VLOOKUP($A23,'1.kolo'!$L$3:$L$66,1,0))&gt;3,VLOOKUP($A23,'1.kolo'!$O$3:$Q$66,2,0),VLOOKUP($A23,'1.kolo'!$L$3:$N$66,2,0))</f>
        <v>1</v>
      </c>
      <c r="AI23" s="325">
        <f ca="1">IF(TYPE(VLOOKUP($A23,'1.kolo'!$L$3:$L$66,1,0))&gt;3,VLOOKUP($A23,'1.kolo'!$O$3:$Q$66,3,0),VLOOKUP($A23,'1.kolo'!$L$3:$N$66,3,0))</f>
        <v>11</v>
      </c>
      <c r="AJ23" s="325">
        <f t="shared" ca="1" si="19"/>
        <v>1</v>
      </c>
      <c r="AK23" s="325">
        <v>21</v>
      </c>
      <c r="AL23" s="433"/>
      <c r="AP23" s="325">
        <f ca="1">IF(TYPE(VLOOKUP($A23,'2.kolo'!$L$3:$L$66,1,0))&gt;3,IF(TYPE(VLOOKUP($A23,'2.kolo'!$K$3:$L$66,2,0))&gt;3,0,VLOOKUP($A23,'2.kolo'!$K$3:$L$66,2,0)),VLOOKUP($A23,'2.kolo'!$L$3:$O$66,4,0))</f>
        <v>29</v>
      </c>
      <c r="AQ23" s="325">
        <f ca="1">IF(TYPE(VLOOKUP($A23,'2.kolo'!$L$3:$L$66,1,0))&gt;3,IF(TYPE(VLOOKUP($A23,'2.kolo'!$O$3:$Q$66,2,0))&gt;3,0,VLOOKUP($A23,'2.kolo'!$O$3:$Q$66,2,0)),VLOOKUP($A23,'2.kolo'!$L$3:$N$66,2,0))</f>
        <v>0</v>
      </c>
      <c r="AR23" s="325">
        <f ca="1">IF(TYPE(VLOOKUP($A23,'2.kolo'!$L$3:$L$66,1,0))&gt;3,IF(TYPE(VLOOKUP($A23,'2.kolo'!$O$3:$Q$66,3,0))&gt;3,0,VLOOKUP($A23,'2.kolo'!$O$3:$Q$66,3,0)),VLOOKUP($A23,'2.kolo'!$L$3:$N$66,3,0))</f>
        <v>-11</v>
      </c>
      <c r="AS23" s="325">
        <f t="shared" ca="1" si="20"/>
        <v>0</v>
      </c>
      <c r="AT23" s="406">
        <v>15</v>
      </c>
      <c r="AU23" s="433" t="str">
        <f ca="1">IF(AT23="","",CONCATENATE(TEXT($O23,"0"),IF(Start.listina!$Y$5="","",TEXT(500+$P23,"000")),TEXT(999999*RAND(),"000000")))</f>
        <v>3366631</v>
      </c>
      <c r="AV23" s="325">
        <f t="shared" ca="1" si="3"/>
        <v>0</v>
      </c>
      <c r="AY23" s="325">
        <f ca="1">IF(TYPE(VLOOKUP($A23,'3.kolo'!$L$3:$L$66,1,0))&gt;3,IF(TYPE(VLOOKUP($A23,'3.kolo'!$K$3:$L$66,2,0))&gt;3,0,VLOOKUP($A23,'3.kolo'!$K$3:$L$66,2,0)),VLOOKUP($A23,'3.kolo'!$L$3:$O$66,4,0))</f>
        <v>22</v>
      </c>
      <c r="AZ23" s="325">
        <f ca="1">IF(TYPE(VLOOKUP($A23,'3.kolo'!$L$3:$L$66,1,0))&gt;3,IF(TYPE(VLOOKUP($A23,'3.kolo'!$O$3:$Q$66,2,0))&gt;3,0,VLOOKUP($A23,'3.kolo'!$O$3:$Q$66,2,0)),VLOOKUP($A23,'3.kolo'!$L$3:$N$66,2,0))</f>
        <v>1</v>
      </c>
      <c r="BA23" s="325">
        <f ca="1">IF(TYPE(VLOOKUP($A23,'3.kolo'!$L$3:$L$66,1,0))&gt;3,IF(TYPE(VLOOKUP($A23,'3.kolo'!$O$3:$Q$66,3,0))&gt;3,0,VLOOKUP($A23,'3.kolo'!$O$3:$Q$66,3,0)),VLOOKUP($A23,'3.kolo'!$L$3:$N$66,3,0))</f>
        <v>4</v>
      </c>
      <c r="BB23" s="325">
        <f t="shared" ca="1" si="21"/>
        <v>1</v>
      </c>
      <c r="BC23" s="406">
        <v>20</v>
      </c>
      <c r="BD23" s="433" t="str">
        <f ca="1">IF(BC23="","",CONCATENATE(TEXT($O23,"0"),IF(Start.listina!$Y$5="","",TEXT(500+$P23,"000")),TEXT(999999*RAND(),"000000")))</f>
        <v>3417521</v>
      </c>
      <c r="BE23" s="325">
        <f t="shared" ca="1" si="4"/>
        <v>0</v>
      </c>
      <c r="BH23" s="325">
        <f ca="1">IF(TYPE(VLOOKUP($A23,'4.kolo'!$L$3:$L$66,1,0))&gt;3,IF(TYPE(VLOOKUP($A23,'4.kolo'!$K$3:$L$66,2,0))&gt;3,0,VLOOKUP($A23,'4.kolo'!$K$3:$L$66,2,0)),VLOOKUP($A23,'4.kolo'!$L$3:$O$66,4,0))</f>
        <v>24</v>
      </c>
      <c r="BI23" s="325">
        <f ca="1">IF(TYPE(VLOOKUP($A23,'4.kolo'!$L$3:$L$66,1,0))&gt;3,IF(TYPE(VLOOKUP($A23,'4.kolo'!$O$3:$Q$66,2,0))&gt;3,0,VLOOKUP($A23,'4.kolo'!$O$3:$Q$66,2,0)),VLOOKUP($A23,'4.kolo'!$L$3:$N$66,2,0))</f>
        <v>1</v>
      </c>
      <c r="BJ23" s="325">
        <f ca="1">IF(TYPE(VLOOKUP($A23,'4.kolo'!$L$3:$L$66,1,0))&gt;3,IF(TYPE(VLOOKUP($A23,'4.kolo'!$O$3:$Q$66,3,0))&gt;3,0,VLOOKUP($A23,'4.kolo'!$O$3:$Q$66,3,0)),VLOOKUP($A23,'4.kolo'!$L$3:$N$66,3,0))</f>
        <v>4</v>
      </c>
      <c r="BK23" s="325">
        <f t="shared" ca="1" si="22"/>
        <v>1</v>
      </c>
      <c r="BL23" s="406">
        <v>20</v>
      </c>
      <c r="BM23" s="433" t="str">
        <f ca="1">IF(BL23="","",CONCATENATE(TEXT($O23,"0"),IF(Start.listina!$Y$5="","",TEXT(500+$P23,"000")),TEXT(999999*RAND(),"000000")))</f>
        <v>3406369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 Mimo Done - Kára Jan</v>
      </c>
      <c r="D24" s="325">
        <f>IF(OR(A24&gt;Start.listina!$K$7,TYPE(VLOOKUP(A24,$V$3:$X$130,3,0))&gt;3),"",VLOOKUP(A24,$V$3:$X$130,3,0))</f>
        <v>24</v>
      </c>
      <c r="E24" s="431">
        <f ca="1">IF(A24&gt;Start.listina!$K$7,"",IF(MIN(F24:K24)&gt;Start.listina!$Y$4,D24,MIN(F24:K24)))</f>
        <v>24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-21</v>
      </c>
      <c r="Q24" s="325">
        <f t="shared" ca="1" si="0"/>
        <v>8</v>
      </c>
      <c r="R24" s="325">
        <f t="shared" ca="1" si="1"/>
        <v>1</v>
      </c>
      <c r="S24" s="325">
        <f t="shared" ca="1" si="10"/>
        <v>31</v>
      </c>
      <c r="T24" s="325">
        <f t="shared" ca="1" si="11"/>
        <v>1</v>
      </c>
      <c r="U24" s="406">
        <f t="shared" si="25"/>
        <v>22</v>
      </c>
      <c r="V24" s="406">
        <v>25</v>
      </c>
      <c r="W24" s="432" t="str">
        <f ca="1">IF($V24="","",CONCATENATE(TEXT($O24,"0"),IF(Start.listina!$Y$5="","",TEXT(500+$P24,"0000")),IF(Start.listina!$Y$6="","",CHOOSE(Start.listina!$Y$7,TEXT($Q24,"00"),CONCATENATE(TEXT($Q24,"00"),TEXT($S24,"000")), TEXT($R24,"00"))),TEXT(500+$P24,"0000"),IF(Start.listina!$Y$8="","",TEXT($T24,"0")),TEXT(999999*RAND(),"000000")))</f>
        <v>1080310479030141</v>
      </c>
      <c r="X24" s="408">
        <f t="shared" si="12"/>
        <v>22</v>
      </c>
      <c r="Y24" s="406">
        <f t="shared" ca="1" si="2"/>
        <v>1</v>
      </c>
      <c r="Z24" s="325">
        <f t="shared" ca="1" si="13"/>
        <v>8</v>
      </c>
      <c r="AA24" s="325">
        <f t="shared" ca="1" si="14"/>
        <v>17</v>
      </c>
      <c r="AB24" s="325">
        <f t="shared" ca="1" si="15"/>
        <v>21</v>
      </c>
      <c r="AC24" s="325">
        <f t="shared" ca="1" si="16"/>
        <v>6</v>
      </c>
      <c r="AD24" s="325">
        <f t="shared" ca="1" si="17"/>
        <v>0</v>
      </c>
      <c r="AE24" s="325">
        <f t="shared" ca="1" si="18"/>
        <v>0</v>
      </c>
      <c r="AG24" s="325">
        <f ca="1">IF(TYPE(VLOOKUP($A24,'1.kolo'!$L$3:$L$66,1,0))&gt;3,VLOOKUP($A24,'1.kolo'!$K$3:$L$66,2,0),VLOOKUP($A24,'1.kolo'!$L$3:$O$66,4,0))</f>
        <v>8</v>
      </c>
      <c r="AH24" s="325">
        <f ca="1">IF(TYPE(VLOOKUP($A24,'1.kolo'!$L$3:$L$66,1,0))&gt;3,VLOOKUP($A24,'1.kolo'!$O$3:$Q$66,2,0),VLOOKUP($A24,'1.kolo'!$L$3:$N$66,2,0))</f>
        <v>0</v>
      </c>
      <c r="AI24" s="325">
        <f ca="1">IF(TYPE(VLOOKUP($A24,'1.kolo'!$L$3:$L$66,1,0))&gt;3,VLOOKUP($A24,'1.kolo'!$O$3:$Q$66,3,0),VLOOKUP($A24,'1.kolo'!$L$3:$N$66,3,0))</f>
        <v>-13</v>
      </c>
      <c r="AJ24" s="325">
        <f t="shared" ca="1" si="19"/>
        <v>0</v>
      </c>
      <c r="AK24" s="325">
        <v>22</v>
      </c>
      <c r="AL24" s="433"/>
      <c r="AP24" s="325">
        <f ca="1">IF(TYPE(VLOOKUP($A24,'2.kolo'!$L$3:$L$66,1,0))&gt;3,IF(TYPE(VLOOKUP($A24,'2.kolo'!$K$3:$L$66,2,0))&gt;3,0,VLOOKUP($A24,'2.kolo'!$K$3:$L$66,2,0)),VLOOKUP($A24,'2.kolo'!$L$3:$O$66,4,0))</f>
        <v>17</v>
      </c>
      <c r="AQ24" s="325">
        <f ca="1">IF(TYPE(VLOOKUP($A24,'2.kolo'!$L$3:$L$66,1,0))&gt;3,IF(TYPE(VLOOKUP($A24,'2.kolo'!$O$3:$Q$66,2,0))&gt;3,0,VLOOKUP($A24,'2.kolo'!$O$3:$Q$66,2,0)),VLOOKUP($A24,'2.kolo'!$L$3:$N$66,2,0))</f>
        <v>1</v>
      </c>
      <c r="AR24" s="325">
        <f ca="1">IF(TYPE(VLOOKUP($A24,'2.kolo'!$L$3:$L$66,1,0))&gt;3,IF(TYPE(VLOOKUP($A24,'2.kolo'!$O$3:$Q$66,3,0))&gt;3,0,VLOOKUP($A24,'2.kolo'!$O$3:$Q$66,3,0)),VLOOKUP($A24,'2.kolo'!$L$3:$N$66,3,0))</f>
        <v>1</v>
      </c>
      <c r="AS24" s="325">
        <f t="shared" ca="1" si="20"/>
        <v>1</v>
      </c>
      <c r="AT24" s="406">
        <v>4</v>
      </c>
      <c r="AU24" s="433" t="str">
        <f ca="1">IF(AT24="","",CONCATENATE(TEXT($O24,"0"),IF(Start.listina!$Y$5="","",TEXT(500+$P24,"000")),TEXT(999999*RAND(),"000000")))</f>
        <v>1963543</v>
      </c>
      <c r="AV24" s="325">
        <f t="shared" ca="1" si="3"/>
        <v>0</v>
      </c>
      <c r="AY24" s="325">
        <f ca="1">IF(TYPE(VLOOKUP($A24,'3.kolo'!$L$3:$L$66,1,0))&gt;3,IF(TYPE(VLOOKUP($A24,'3.kolo'!$K$3:$L$66,2,0))&gt;3,0,VLOOKUP($A24,'3.kolo'!$K$3:$L$66,2,0)),VLOOKUP($A24,'3.kolo'!$L$3:$O$66,4,0))</f>
        <v>21</v>
      </c>
      <c r="AZ24" s="325">
        <f ca="1">IF(TYPE(VLOOKUP($A24,'3.kolo'!$L$3:$L$66,1,0))&gt;3,IF(TYPE(VLOOKUP($A24,'3.kolo'!$O$3:$Q$66,2,0))&gt;3,0,VLOOKUP($A24,'3.kolo'!$O$3:$Q$66,2,0)),VLOOKUP($A24,'3.kolo'!$L$3:$N$66,2,0))</f>
        <v>0</v>
      </c>
      <c r="BA24" s="325">
        <f ca="1">IF(TYPE(VLOOKUP($A24,'3.kolo'!$L$3:$L$66,1,0))&gt;3,IF(TYPE(VLOOKUP($A24,'3.kolo'!$O$3:$Q$66,3,0))&gt;3,0,VLOOKUP($A24,'3.kolo'!$O$3:$Q$66,3,0)),VLOOKUP($A24,'3.kolo'!$L$3:$N$66,3,0))</f>
        <v>-4</v>
      </c>
      <c r="BB24" s="325">
        <f t="shared" ca="1" si="21"/>
        <v>0</v>
      </c>
      <c r="BC24" s="406">
        <v>26</v>
      </c>
      <c r="BD24" s="433" t="str">
        <f ca="1">IF(BC24="","",CONCATENATE(TEXT($O24,"0"),IF(Start.listina!$Y$5="","",TEXT(500+$P24,"000")),TEXT(999999*RAND(),"000000")))</f>
        <v>1831560</v>
      </c>
      <c r="BE24" s="325">
        <f t="shared" ca="1" si="4"/>
        <v>0</v>
      </c>
      <c r="BH24" s="325">
        <f ca="1">IF(TYPE(VLOOKUP($A24,'4.kolo'!$L$3:$L$66,1,0))&gt;3,IF(TYPE(VLOOKUP($A24,'4.kolo'!$K$3:$L$66,2,0))&gt;3,0,VLOOKUP($A24,'4.kolo'!$K$3:$L$66,2,0)),VLOOKUP($A24,'4.kolo'!$L$3:$O$66,4,0))</f>
        <v>6</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6">
        <v>4</v>
      </c>
      <c r="BM24" s="433" t="str">
        <f ca="1">IF(BL24="","",CONCATENATE(TEXT($O24,"0"),IF(Start.listina!$Y$5="","",TEXT(500+$P24,"000")),TEXT(999999*RAND(),"000000")))</f>
        <v>1123308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SK Sahara Vědomice - Piller Tomáš</v>
      </c>
      <c r="D25" s="325">
        <f>IF(OR(A25&gt;Start.listina!$K$7,TYPE(VLOOKUP(A25,$V$3:$X$130,3,0))&gt;3),"",VLOOKUP(A25,$V$3:$X$130,3,0))</f>
        <v>28</v>
      </c>
      <c r="E25" s="431">
        <f ca="1">IF(A25&gt;Start.listina!$K$7,"",IF(MIN(F25:K25)&gt;Start.listina!$Y$4,D25,MIN(F25:K25)))</f>
        <v>28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-14</v>
      </c>
      <c r="Q25" s="325">
        <f t="shared" ca="1" si="0"/>
        <v>5</v>
      </c>
      <c r="R25" s="325">
        <f t="shared" ca="1" si="1"/>
        <v>0</v>
      </c>
      <c r="S25" s="325">
        <f t="shared" ca="1" si="10"/>
        <v>25</v>
      </c>
      <c r="T25" s="325">
        <f t="shared" ca="1" si="11"/>
        <v>1</v>
      </c>
      <c r="U25" s="406">
        <f t="shared" si="25"/>
        <v>23</v>
      </c>
      <c r="V25" s="406">
        <v>12</v>
      </c>
      <c r="W25" s="432" t="str">
        <f ca="1">IF($V25="","",CONCATENATE(TEXT($O25,"0"),IF(Start.listina!$Y$5="","",TEXT(500+$P25,"0000")),IF(Start.listina!$Y$6="","",CHOOSE(Start.listina!$Y$7,TEXT($Q25,"00"),CONCATENATE(TEXT($Q25,"00"),TEXT($S25,"000")), TEXT($R25,"00"))),TEXT(500+$P25,"0000"),IF(Start.listina!$Y$8="","",TEXT($T25,"0")),TEXT(999999*RAND(),"000000")))</f>
        <v>1050250486421647</v>
      </c>
      <c r="X25" s="408">
        <f t="shared" si="12"/>
        <v>23</v>
      </c>
      <c r="Y25" s="406">
        <f t="shared" ca="1" si="2"/>
        <v>1</v>
      </c>
      <c r="Z25" s="325">
        <f t="shared" ca="1" si="13"/>
        <v>9</v>
      </c>
      <c r="AA25" s="325">
        <f t="shared" ca="1" si="14"/>
        <v>20</v>
      </c>
      <c r="AB25" s="325">
        <f t="shared" ca="1" si="15"/>
        <v>27</v>
      </c>
      <c r="AC25" s="325" t="str">
        <f t="shared" ca="1" si="16"/>
        <v/>
      </c>
      <c r="AD25" s="325">
        <f t="shared" ca="1" si="17"/>
        <v>0</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-12</v>
      </c>
      <c r="AJ25" s="325">
        <f t="shared" ca="1" si="19"/>
        <v>0</v>
      </c>
      <c r="AK25" s="325">
        <v>23</v>
      </c>
      <c r="AL25" s="433"/>
      <c r="AP25" s="325">
        <f ca="1">IF(TYPE(VLOOKUP($A25,'2.kolo'!$L$3:$L$66,1,0))&gt;3,IF(TYPE(VLOOKUP($A25,'2.kolo'!$K$3:$L$66,2,0))&gt;3,0,VLOOKUP($A25,'2.kolo'!$K$3:$L$66,2,0)),VLOOKUP($A25,'2.kolo'!$L$3:$O$66,4,0))</f>
        <v>20</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6">
        <v>23</v>
      </c>
      <c r="AU25" s="433" t="str">
        <f ca="1">IF(AT25="","",CONCATENATE(TEXT($O25,"0"),IF(Start.listina!$Y$5="","",TEXT(500+$P25,"000")),TEXT(999999*RAND(),"000000")))</f>
        <v>1550958</v>
      </c>
      <c r="AV25" s="325">
        <f t="shared" ca="1" si="3"/>
        <v>0</v>
      </c>
      <c r="AY25" s="325">
        <f ca="1">IF(TYPE(VLOOKUP($A25,'3.kolo'!$L$3:$L$66,1,0))&gt;3,IF(TYPE(VLOOKUP($A25,'3.kolo'!$K$3:$L$66,2,0))&gt;3,0,VLOOKUP($A25,'3.kolo'!$K$3:$L$66,2,0)),VLOOKUP($A25,'3.kolo'!$L$3:$O$66,4,0))</f>
        <v>27</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6">
        <v>17</v>
      </c>
      <c r="BD25" s="433" t="str">
        <f ca="1">IF(BC25="","",CONCATENATE(TEXT($O25,"0"),IF(Start.listina!$Y$5="","",TEXT(500+$P25,"000")),TEXT(999999*RAND(),"000000")))</f>
        <v>1443815</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1</v>
      </c>
      <c r="BJ25" s="325">
        <f ca="1">IF(TYPE(VLOOKUP($A25,'4.kolo'!$L$3:$L$66,1,0))&gt;3,IF(TYPE(VLOOKUP($A25,'4.kolo'!$O$3:$Q$66,3,0))&gt;3,0,VLOOKUP($A25,'4.kolo'!$O$3:$Q$66,3,0)),VLOOKUP($A25,'4.kolo'!$L$3:$N$66,3,0))</f>
        <v>7</v>
      </c>
      <c r="BK25" s="325">
        <f t="shared" ca="1" si="22"/>
        <v>1</v>
      </c>
      <c r="BL25" s="406">
        <v>16</v>
      </c>
      <c r="BM25" s="433" t="str">
        <f ca="1">IF(BL25="","",CONCATENATE(TEXT($O25,"0"),IF(Start.listina!$Y$5="","",TEXT(500+$P25,"000")),TEXT(999999*RAND(),"000000")))</f>
        <v>1153155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JAPKO - Fukal Milan</v>
      </c>
      <c r="D26" s="325">
        <f>IF(OR(A26&gt;Start.listina!$K$7,TYPE(VLOOKUP(A26,$V$3:$X$130,3,0))&gt;3),"",VLOOKUP(A26,$V$3:$X$130,3,0))</f>
        <v>14</v>
      </c>
      <c r="E26" s="431">
        <f ca="1">IF(A26&gt;Start.listina!$K$7,"",IF(MIN(F26:K26)&gt;Start.listina!$Y$4,D26,MIN(F26:K26)))</f>
        <v>15</v>
      </c>
      <c r="F26" s="325">
        <f ca="1">IF(TYPE(VLOOKUP(C26,Konečné_pořadí_1_16!$B$2:$D$17,3,0))&lt;4,VLOOKUP(C26,Konečné_pořadí_1_16!$B$2:$D$17,3,0),999)</f>
        <v>15</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2</v>
      </c>
      <c r="P26" s="325">
        <f t="shared" ca="1" si="9"/>
        <v>-1</v>
      </c>
      <c r="Q26" s="325">
        <f t="shared" ca="1" si="0"/>
        <v>8</v>
      </c>
      <c r="R26" s="325">
        <f t="shared" ca="1" si="1"/>
        <v>3</v>
      </c>
      <c r="S26" s="325">
        <f t="shared" ca="1" si="10"/>
        <v>35</v>
      </c>
      <c r="T26" s="325">
        <f t="shared" ca="1" si="11"/>
        <v>2</v>
      </c>
      <c r="U26" s="406">
        <f t="shared" si="25"/>
        <v>24</v>
      </c>
      <c r="V26" s="406">
        <v>22</v>
      </c>
      <c r="W26" s="432" t="str">
        <f ca="1">IF($V26="","",CONCATENATE(TEXT($O26,"0"),IF(Start.listina!$Y$5="","",TEXT(500+$P26,"0000")),IF(Start.listina!$Y$6="","",CHOOSE(Start.listina!$Y$7,TEXT($Q26,"00"),CONCATENATE(TEXT($Q26,"00"),TEXT($S26,"000")), TEXT($R26,"00"))),TEXT(500+$P26,"0000"),IF(Start.listina!$Y$8="","",TEXT($T26,"0")),TEXT(999999*RAND(),"000000")))</f>
        <v>2080350499758163</v>
      </c>
      <c r="X26" s="408">
        <f t="shared" si="12"/>
        <v>24</v>
      </c>
      <c r="Y26" s="406">
        <f t="shared" ca="1" si="2"/>
        <v>1</v>
      </c>
      <c r="Z26" s="325">
        <f t="shared" ca="1" si="13"/>
        <v>10</v>
      </c>
      <c r="AA26" s="325">
        <f t="shared" ca="1" si="14"/>
        <v>25</v>
      </c>
      <c r="AB26" s="325">
        <f t="shared" ca="1" si="15"/>
        <v>9</v>
      </c>
      <c r="AC26" s="325">
        <f t="shared" ca="1" si="16"/>
        <v>21</v>
      </c>
      <c r="AD26" s="325">
        <f t="shared" ca="1" si="17"/>
        <v>0</v>
      </c>
      <c r="AE26" s="325">
        <f t="shared" ca="1" si="18"/>
        <v>0</v>
      </c>
      <c r="AG26" s="325">
        <f ca="1">IF(TYPE(VLOOKUP($A26,'1.kolo'!$L$3:$L$66,1,0))&gt;3,VLOOKUP($A26,'1.kolo'!$K$3:$L$66,2,0),VLOOKUP($A26,'1.kolo'!$L$3:$O$66,4,0))</f>
        <v>10</v>
      </c>
      <c r="AH26" s="325">
        <f ca="1">IF(TYPE(VLOOKUP($A26,'1.kolo'!$L$3:$L$66,1,0))&gt;3,VLOOKUP($A26,'1.kolo'!$O$3:$Q$66,2,0),VLOOKUP($A26,'1.kolo'!$L$3:$N$66,2,0))</f>
        <v>0</v>
      </c>
      <c r="AI26" s="325">
        <f ca="1">IF(TYPE(VLOOKUP($A26,'1.kolo'!$L$3:$L$66,1,0))&gt;3,VLOOKUP($A26,'1.kolo'!$O$3:$Q$66,3,0),VLOOKUP($A26,'1.kolo'!$L$3:$N$66,3,0))</f>
        <v>-4</v>
      </c>
      <c r="AJ26" s="325">
        <f t="shared" ca="1" si="19"/>
        <v>0</v>
      </c>
      <c r="AK26" s="325">
        <v>24</v>
      </c>
      <c r="AL26" s="433"/>
      <c r="AP26" s="325">
        <f ca="1">IF(TYPE(VLOOKUP($A26,'2.kolo'!$L$3:$L$66,1,0))&gt;3,IF(TYPE(VLOOKUP($A26,'2.kolo'!$K$3:$L$66,2,0))&gt;3,0,VLOOKUP($A26,'2.kolo'!$K$3:$L$66,2,0)),VLOOKUP($A26,'2.kolo'!$L$3:$O$66,4,0))</f>
        <v>25</v>
      </c>
      <c r="AQ26" s="325">
        <f ca="1">IF(TYPE(VLOOKUP($A26,'2.kolo'!$L$3:$L$66,1,0))&gt;3,IF(TYPE(VLOOKUP($A26,'2.kolo'!$O$3:$Q$66,2,0))&gt;3,0,VLOOKUP($A26,'2.kolo'!$O$3:$Q$66,2,0)),VLOOKUP($A26,'2.kolo'!$L$3:$N$66,2,0))</f>
        <v>1</v>
      </c>
      <c r="AR26" s="325">
        <f ca="1">IF(TYPE(VLOOKUP($A26,'2.kolo'!$L$3:$L$66,1,0))&gt;3,IF(TYPE(VLOOKUP($A26,'2.kolo'!$O$3:$Q$66,3,0))&gt;3,0,VLOOKUP($A26,'2.kolo'!$O$3:$Q$66,3,0)),VLOOKUP($A26,'2.kolo'!$L$3:$N$66,3,0))</f>
        <v>6</v>
      </c>
      <c r="AS26" s="325">
        <f t="shared" ca="1" si="20"/>
        <v>1</v>
      </c>
      <c r="AT26" s="406">
        <v>20</v>
      </c>
      <c r="AU26" s="433" t="str">
        <f ca="1">IF(AT26="","",CONCATENATE(TEXT($O26,"0"),IF(Start.listina!$Y$5="","",TEXT(500+$P26,"000")),TEXT(999999*RAND(),"000000")))</f>
        <v>2066082</v>
      </c>
      <c r="AV26" s="325">
        <f t="shared" ca="1" si="3"/>
        <v>0</v>
      </c>
      <c r="AY26" s="325">
        <f ca="1">IF(TYPE(VLOOKUP($A26,'3.kolo'!$L$3:$L$66,1,0))&gt;3,IF(TYPE(VLOOKUP($A26,'3.kolo'!$K$3:$L$66,2,0))&gt;3,0,VLOOKUP($A26,'3.kolo'!$K$3:$L$66,2,0)),VLOOKUP($A26,'3.kolo'!$L$3:$O$66,4,0))</f>
        <v>9</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1</v>
      </c>
      <c r="BC26" s="406">
        <v>25</v>
      </c>
      <c r="BD26" s="433" t="str">
        <f ca="1">IF(BC26="","",CONCATENATE(TEXT($O26,"0"),IF(Start.listina!$Y$5="","",TEXT(500+$P26,"000")),TEXT(999999*RAND(),"000000")))</f>
        <v>2615235</v>
      </c>
      <c r="BE26" s="325">
        <f t="shared" ca="1" si="4"/>
        <v>0</v>
      </c>
      <c r="BH26" s="325">
        <f ca="1">IF(TYPE(VLOOKUP($A26,'4.kolo'!$L$3:$L$66,1,0))&gt;3,IF(TYPE(VLOOKUP($A26,'4.kolo'!$K$3:$L$66,2,0))&gt;3,0,VLOOKUP($A26,'4.kolo'!$K$3:$L$66,2,0)),VLOOKUP($A26,'4.kolo'!$L$3:$O$66,4,0))</f>
        <v>21</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6">
        <v>27</v>
      </c>
      <c r="BM26" s="433" t="str">
        <f ca="1">IF(BL26="","",CONCATENATE(TEXT($O26,"0"),IF(Start.listina!$Y$5="","",TEXT(500+$P26,"000")),TEXT(999999*RAND(),"000000")))</f>
        <v>2923581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 Pétanque Řepy - Vodehnalová Jindra</v>
      </c>
      <c r="D27" s="325">
        <f>IF(OR(A27&gt;Start.listina!$K$7,TYPE(VLOOKUP(A27,$V$3:$X$130,3,0))&gt;3),"",VLOOKUP(A27,$V$3:$X$130,3,0))</f>
        <v>22</v>
      </c>
      <c r="E27" s="431">
        <f ca="1">IF(A27&gt;Start.listina!$K$7,"",IF(MIN(F27:K27)&gt;Start.listina!$Y$4,D27,MIN(F27:K27)))</f>
        <v>22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-23</v>
      </c>
      <c r="Q27" s="325">
        <f t="shared" ca="1" si="0"/>
        <v>10</v>
      </c>
      <c r="R27" s="325">
        <f t="shared" ca="1" si="1"/>
        <v>1</v>
      </c>
      <c r="S27" s="325">
        <f t="shared" ca="1" si="10"/>
        <v>30</v>
      </c>
      <c r="T27" s="325">
        <f t="shared" ca="1" si="11"/>
        <v>1</v>
      </c>
      <c r="U27" s="406">
        <f t="shared" si="25"/>
        <v>25</v>
      </c>
      <c r="V27" s="406">
        <v>7</v>
      </c>
      <c r="W27" s="432" t="str">
        <f ca="1">IF($V27="","",CONCATENATE(TEXT($O27,"0"),IF(Start.listina!$Y$5="","",TEXT(500+$P27,"0000")),IF(Start.listina!$Y$6="","",CHOOSE(Start.listina!$Y$7,TEXT($Q27,"00"),CONCATENATE(TEXT($Q27,"00"),TEXT($S27,"000")), TEXT($R27,"00"))),TEXT(500+$P27,"0000"),IF(Start.listina!$Y$8="","",TEXT($T27,"0")),TEXT(999999*RAND(),"000000")))</f>
        <v>1100300477053655</v>
      </c>
      <c r="X27" s="408">
        <f t="shared" si="12"/>
        <v>25</v>
      </c>
      <c r="Y27" s="406">
        <f t="shared" ca="1" si="2"/>
        <v>1</v>
      </c>
      <c r="Z27" s="325">
        <f t="shared" ca="1" si="13"/>
        <v>11</v>
      </c>
      <c r="AA27" s="325">
        <f t="shared" ca="1" si="14"/>
        <v>24</v>
      </c>
      <c r="AB27" s="325">
        <f t="shared" ca="1" si="15"/>
        <v>17</v>
      </c>
      <c r="AC27" s="325">
        <f t="shared" ca="1" si="16"/>
        <v>14</v>
      </c>
      <c r="AD27" s="325">
        <f t="shared" ca="1" si="17"/>
        <v>0</v>
      </c>
      <c r="AE27" s="325">
        <f t="shared" ca="1" si="18"/>
        <v>0</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-13</v>
      </c>
      <c r="AJ27" s="325">
        <f t="shared" ca="1" si="19"/>
        <v>0</v>
      </c>
      <c r="AK27" s="325">
        <v>25</v>
      </c>
      <c r="AL27" s="433"/>
      <c r="AP27" s="325">
        <f ca="1">IF(TYPE(VLOOKUP($A27,'2.kolo'!$L$3:$L$66,1,0))&gt;3,IF(TYPE(VLOOKUP($A27,'2.kolo'!$K$3:$L$66,2,0))&gt;3,0,VLOOKUP($A27,'2.kolo'!$K$3:$L$66,2,0)),VLOOKUP($A27,'2.kolo'!$L$3:$O$66,4,0))</f>
        <v>24</v>
      </c>
      <c r="AQ27" s="325">
        <f ca="1">IF(TYPE(VLOOKUP($A27,'2.kolo'!$L$3:$L$66,1,0))&gt;3,IF(TYPE(VLOOKUP($A27,'2.kolo'!$O$3:$Q$66,2,0))&gt;3,0,VLOOKUP($A27,'2.kolo'!$O$3:$Q$66,2,0)),VLOOKUP($A27,'2.kolo'!$L$3:$N$66,2,0))</f>
        <v>0</v>
      </c>
      <c r="AR27" s="325">
        <f ca="1">IF(TYPE(VLOOKUP($A27,'2.kolo'!$L$3:$L$66,1,0))&gt;3,IF(TYPE(VLOOKUP($A27,'2.kolo'!$O$3:$Q$66,3,0))&gt;3,0,VLOOKUP($A27,'2.kolo'!$O$3:$Q$66,3,0)),VLOOKUP($A27,'2.kolo'!$L$3:$N$66,3,0))</f>
        <v>-6</v>
      </c>
      <c r="AS27" s="325">
        <f t="shared" ca="1" si="20"/>
        <v>0</v>
      </c>
      <c r="AT27" s="406">
        <v>28</v>
      </c>
      <c r="AU27" s="433" t="str">
        <f ca="1">IF(AT27="","",CONCATENATE(TEXT($O27,"0"),IF(Start.listina!$Y$5="","",TEXT(500+$P27,"000")),TEXT(999999*RAND(),"000000")))</f>
        <v>1580586</v>
      </c>
      <c r="AV27" s="325">
        <f t="shared" ca="1" si="3"/>
        <v>0</v>
      </c>
      <c r="AY27" s="325">
        <f ca="1">IF(TYPE(VLOOKUP($A27,'3.kolo'!$L$3:$L$66,1,0))&gt;3,IF(TYPE(VLOOKUP($A27,'3.kolo'!$K$3:$L$66,2,0))&gt;3,0,VLOOKUP($A27,'3.kolo'!$K$3:$L$66,2,0)),VLOOKUP($A27,'3.kolo'!$L$3:$O$66,4,0))</f>
        <v>17</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1</v>
      </c>
      <c r="BC27" s="406">
        <v>27</v>
      </c>
      <c r="BD27" s="433" t="str">
        <f ca="1">IF(BC27="","",CONCATENATE(TEXT($O27,"0"),IF(Start.listina!$Y$5="","",TEXT(500+$P27,"000")),TEXT(999999*RAND(),"000000")))</f>
        <v>1166196</v>
      </c>
      <c r="BE27" s="325">
        <f t="shared" ca="1" si="4"/>
        <v>0</v>
      </c>
      <c r="BH27" s="325">
        <f ca="1">IF(TYPE(VLOOKUP($A27,'4.kolo'!$L$3:$L$66,1,0))&gt;3,IF(TYPE(VLOOKUP($A27,'4.kolo'!$K$3:$L$66,2,0))&gt;3,0,VLOOKUP($A27,'4.kolo'!$K$3:$L$66,2,0)),VLOOKUP($A27,'4.kolo'!$L$3:$O$66,4,0))</f>
        <v>14</v>
      </c>
      <c r="BI27" s="325">
        <f ca="1">IF(TYPE(VLOOKUP($A27,'4.kolo'!$L$3:$L$66,1,0))&gt;3,IF(TYPE(VLOOKUP($A27,'4.kolo'!$O$3:$Q$66,2,0))&gt;3,0,VLOOKUP($A27,'4.kolo'!$O$3:$Q$66,2,0)),VLOOKUP($A27,'4.kolo'!$L$3:$N$66,2,0))</f>
        <v>0</v>
      </c>
      <c r="BJ27" s="325">
        <f ca="1">IF(TYPE(VLOOKUP($A27,'4.kolo'!$L$3:$L$66,1,0))&gt;3,IF(TYPE(VLOOKUP($A27,'4.kolo'!$O$3:$Q$66,3,0))&gt;3,0,VLOOKUP($A27,'4.kolo'!$O$3:$Q$66,3,0)),VLOOKUP($A27,'4.kolo'!$L$3:$N$66,3,0))</f>
        <v>-5</v>
      </c>
      <c r="BK27" s="325">
        <f t="shared" ca="1" si="22"/>
        <v>0</v>
      </c>
      <c r="BL27" s="406">
        <v>22</v>
      </c>
      <c r="BM27" s="433" t="str">
        <f ca="1">IF(BL27="","",CONCATENATE(TEXT($O27,"0"),IF(Start.listina!$Y$5="","",TEXT(500+$P27,"000")),TEXT(999999*RAND(),"000000")))</f>
        <v>1747573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SK Pétanque Řepy - Váňová Věra</v>
      </c>
      <c r="D28" s="325">
        <f>IF(OR(A28&gt;Start.listina!$K$7,TYPE(VLOOKUP(A28,$V$3:$X$130,3,0))&gt;3),"",VLOOKUP(A28,$V$3:$X$130,3,0))</f>
        <v>15</v>
      </c>
      <c r="E28" s="431">
        <f ca="1">IF(A28&gt;Start.listina!$K$7,"",IF(MIN(F28:K28)&gt;Start.listina!$Y$4,D28,MIN(F28:K28)))</f>
        <v>13</v>
      </c>
      <c r="F28" s="325">
        <f ca="1">IF(TYPE(VLOOKUP(C28,Konečné_pořadí_1_16!$B$2:$D$17,3,0))&lt;4,VLOOKUP(C28,Konečné_pořadí_1_16!$B$2:$D$17,3,0),999)</f>
        <v>13</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2</v>
      </c>
      <c r="P28" s="325">
        <f t="shared" ca="1" si="9"/>
        <v>1</v>
      </c>
      <c r="Q28" s="325">
        <f t="shared" ca="1" si="0"/>
        <v>8</v>
      </c>
      <c r="R28" s="325">
        <f t="shared" ca="1" si="1"/>
        <v>2</v>
      </c>
      <c r="S28" s="325">
        <f t="shared" ca="1" si="10"/>
        <v>32</v>
      </c>
      <c r="T28" s="325">
        <f t="shared" ca="1" si="11"/>
        <v>2</v>
      </c>
      <c r="U28" s="406">
        <f t="shared" si="25"/>
        <v>26</v>
      </c>
      <c r="V28" s="406">
        <v>20</v>
      </c>
      <c r="W28" s="432" t="str">
        <f ca="1">IF($V28="","",CONCATENATE(TEXT($O28,"0"),IF(Start.listina!$Y$5="","",TEXT(500+$P28,"0000")),IF(Start.listina!$Y$6="","",CHOOSE(Start.listina!$Y$7,TEXT($Q28,"00"),CONCATENATE(TEXT($Q28,"00"),TEXT($S28,"000")), TEXT($R28,"00"))),TEXT(500+$P28,"0000"),IF(Start.listina!$Y$8="","",TEXT($T28,"0")),TEXT(999999*RAND(),"000000")))</f>
        <v>2080320501765945</v>
      </c>
      <c r="X28" s="408">
        <f t="shared" si="12"/>
        <v>26</v>
      </c>
      <c r="Y28" s="406">
        <f t="shared" ca="1" si="2"/>
        <v>1</v>
      </c>
      <c r="Z28" s="325">
        <f t="shared" ca="1" si="13"/>
        <v>12</v>
      </c>
      <c r="AA28" s="325">
        <f t="shared" ca="1" si="14"/>
        <v>13</v>
      </c>
      <c r="AB28" s="325">
        <f t="shared" ca="1" si="15"/>
        <v>20</v>
      </c>
      <c r="AC28" s="325">
        <f t="shared" ca="1" si="16"/>
        <v>3</v>
      </c>
      <c r="AD28" s="325">
        <f t="shared" ca="1" si="17"/>
        <v>0</v>
      </c>
      <c r="AE28" s="325">
        <f t="shared" ca="1" si="18"/>
        <v>0</v>
      </c>
      <c r="AG28" s="325">
        <f ca="1">IF(TYPE(VLOOKUP($A28,'1.kolo'!$L$3:$L$66,1,0))&gt;3,VLOOKUP($A28,'1.kolo'!$K$3:$L$66,2,0),VLOOKUP($A28,'1.kolo'!$L$3:$O$66,4,0))</f>
        <v>12</v>
      </c>
      <c r="AH28" s="325">
        <f ca="1">IF(TYPE(VLOOKUP($A28,'1.kolo'!$L$3:$L$66,1,0))&gt;3,VLOOKUP($A28,'1.kolo'!$O$3:$Q$66,2,0),VLOOKUP($A28,'1.kolo'!$L$3:$N$66,2,0))</f>
        <v>1</v>
      </c>
      <c r="AI28" s="325">
        <f ca="1">IF(TYPE(VLOOKUP($A28,'1.kolo'!$L$3:$L$66,1,0))&gt;3,VLOOKUP($A28,'1.kolo'!$O$3:$Q$66,3,0),VLOOKUP($A28,'1.kolo'!$L$3:$N$66,3,0))</f>
        <v>6</v>
      </c>
      <c r="AJ28" s="325">
        <f t="shared" ca="1" si="19"/>
        <v>1</v>
      </c>
      <c r="AK28" s="325">
        <v>26</v>
      </c>
      <c r="AL28" s="433"/>
      <c r="AP28" s="325">
        <f ca="1">IF(TYPE(VLOOKUP($A28,'2.kolo'!$L$3:$L$66,1,0))&gt;3,IF(TYPE(VLOOKUP($A28,'2.kolo'!$K$3:$L$66,2,0))&gt;3,0,VLOOKUP($A28,'2.kolo'!$K$3:$L$66,2,0)),VLOOKUP($A28,'2.kolo'!$L$3:$O$66,4,0))</f>
        <v>13</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6">
        <v>12</v>
      </c>
      <c r="AU28" s="433" t="str">
        <f ca="1">IF(AT28="","",CONCATENATE(TEXT($O28,"0"),IF(Start.listina!$Y$5="","",TEXT(500+$P28,"000")),TEXT(999999*RAND(),"000000")))</f>
        <v>2826732</v>
      </c>
      <c r="AV28" s="325">
        <f t="shared" ca="1" si="3"/>
        <v>0</v>
      </c>
      <c r="AY28" s="325">
        <f ca="1">IF(TYPE(VLOOKUP($A28,'3.kolo'!$L$3:$L$66,1,0))&gt;3,IF(TYPE(VLOOKUP($A28,'3.kolo'!$K$3:$L$66,2,0))&gt;3,0,VLOOKUP($A28,'3.kolo'!$K$3:$L$66,2,0)),VLOOKUP($A28,'3.kolo'!$L$3:$O$66,4,0))</f>
        <v>20</v>
      </c>
      <c r="AZ28" s="325">
        <f ca="1">IF(TYPE(VLOOKUP($A28,'3.kolo'!$L$3:$L$66,1,0))&gt;3,IF(TYPE(VLOOKUP($A28,'3.kolo'!$O$3:$Q$66,2,0))&gt;3,0,VLOOKUP($A28,'3.kolo'!$O$3:$Q$66,2,0)),VLOOKUP($A28,'3.kolo'!$L$3:$N$66,2,0))</f>
        <v>1</v>
      </c>
      <c r="BA28" s="325">
        <f ca="1">IF(TYPE(VLOOKUP($A28,'3.kolo'!$L$3:$L$66,1,0))&gt;3,IF(TYPE(VLOOKUP($A28,'3.kolo'!$O$3:$Q$66,3,0))&gt;3,0,VLOOKUP($A28,'3.kolo'!$O$3:$Q$66,3,0)),VLOOKUP($A28,'3.kolo'!$L$3:$N$66,3,0))</f>
        <v>9</v>
      </c>
      <c r="BB28" s="325">
        <f t="shared" ca="1" si="21"/>
        <v>1</v>
      </c>
      <c r="BC28" s="406">
        <v>23</v>
      </c>
      <c r="BD28" s="433" t="str">
        <f ca="1">IF(BC28="","",CONCATENATE(TEXT($O28,"0"),IF(Start.listina!$Y$5="","",TEXT(500+$P28,"000")),TEXT(999999*RAND(),"000000")))</f>
        <v>2021607</v>
      </c>
      <c r="BE28" s="325">
        <f t="shared" ca="1" si="4"/>
        <v>0</v>
      </c>
      <c r="BH28" s="325">
        <f ca="1">IF(TYPE(VLOOKUP($A28,'4.kolo'!$L$3:$L$66,1,0))&gt;3,IF(TYPE(VLOOKUP($A28,'4.kolo'!$K$3:$L$66,2,0))&gt;3,0,VLOOKUP($A28,'4.kolo'!$K$3:$L$66,2,0)),VLOOKUP($A28,'4.kolo'!$L$3:$O$66,4,0))</f>
        <v>3</v>
      </c>
      <c r="BI28" s="325">
        <f ca="1">IF(TYPE(VLOOKUP($A28,'4.kolo'!$L$3:$L$66,1,0))&gt;3,IF(TYPE(VLOOKUP($A28,'4.kolo'!$O$3:$Q$66,2,0))&gt;3,0,VLOOKUP($A28,'4.kolo'!$O$3:$Q$66,2,0)),VLOOKUP($A28,'4.kolo'!$L$3:$N$66,2,0))</f>
        <v>0</v>
      </c>
      <c r="BJ28" s="325">
        <f ca="1">IF(TYPE(VLOOKUP($A28,'4.kolo'!$L$3:$L$66,1,0))&gt;3,IF(TYPE(VLOOKUP($A28,'4.kolo'!$O$3:$Q$66,3,0))&gt;3,0,VLOOKUP($A28,'4.kolo'!$O$3:$Q$66,3,0)),VLOOKUP($A28,'4.kolo'!$L$3:$N$66,3,0))</f>
        <v>-9</v>
      </c>
      <c r="BK28" s="325">
        <f t="shared" ca="1" si="22"/>
        <v>0</v>
      </c>
      <c r="BL28" s="406">
        <v>6</v>
      </c>
      <c r="BM28" s="433" t="str">
        <f ca="1">IF(BL28="","",CONCATENATE(TEXT($O28,"0"),IF(Start.listina!$Y$5="","",TEXT(500+$P28,"000")),TEXT(999999*RAND(),"000000")))</f>
        <v>2565917</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 Sahara Vědomice - Lapihuska Milan ml.</v>
      </c>
      <c r="D29" s="325">
        <f>IF(OR(A29&gt;Start.listina!$K$7,TYPE(VLOOKUP(A29,$V$3:$X$130,3,0))&gt;3),"",VLOOKUP(A29,$V$3:$X$130,3,0))</f>
        <v>17</v>
      </c>
      <c r="E29" s="431">
        <f ca="1">IF(A29&gt;Start.listina!$K$7,"",IF(MIN(F29:K29)&gt;Start.listina!$Y$4,D29,MIN(F29:K29)))</f>
        <v>17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0</v>
      </c>
      <c r="Q29" s="325">
        <f t="shared" ca="1" si="0"/>
        <v>7</v>
      </c>
      <c r="R29" s="325">
        <f t="shared" ca="1" si="1"/>
        <v>2</v>
      </c>
      <c r="S29" s="325">
        <f t="shared" ca="1" si="10"/>
        <v>35</v>
      </c>
      <c r="T29" s="325">
        <f t="shared" ca="1" si="11"/>
        <v>2</v>
      </c>
      <c r="U29" s="406">
        <f t="shared" si="25"/>
        <v>27</v>
      </c>
      <c r="V29" s="406">
        <v>17</v>
      </c>
      <c r="W29" s="432" t="str">
        <f ca="1">IF($V29="","",CONCATENATE(TEXT($O29,"0"),IF(Start.listina!$Y$5="","",TEXT(500+$P29,"0000")),IF(Start.listina!$Y$6="","",CHOOSE(Start.listina!$Y$7,TEXT($Q29,"00"),CONCATENATE(TEXT($Q29,"00"),TEXT($S29,"000")), TEXT($R29,"00"))),TEXT(500+$P29,"0000"),IF(Start.listina!$Y$8="","",TEXT($T29,"0")),TEXT(999999*RAND(),"000000")))</f>
        <v>2070350500403772</v>
      </c>
      <c r="X29" s="408">
        <f t="shared" si="12"/>
        <v>27</v>
      </c>
      <c r="Y29" s="406">
        <f t="shared" ca="1" si="2"/>
        <v>1</v>
      </c>
      <c r="Z29" s="325">
        <f t="shared" ca="1" si="13"/>
        <v>13</v>
      </c>
      <c r="AA29" s="325">
        <f t="shared" ca="1" si="14"/>
        <v>8</v>
      </c>
      <c r="AB29" s="325">
        <f t="shared" ca="1" si="15"/>
        <v>23</v>
      </c>
      <c r="AC29" s="325">
        <f t="shared" ca="1" si="16"/>
        <v>16</v>
      </c>
      <c r="AD29" s="325">
        <f t="shared" ca="1" si="17"/>
        <v>0</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-7</v>
      </c>
      <c r="AJ29" s="325">
        <f t="shared" ca="1" si="19"/>
        <v>0</v>
      </c>
      <c r="AK29" s="325">
        <v>27</v>
      </c>
      <c r="AL29" s="433"/>
      <c r="AP29" s="325">
        <f ca="1">IF(TYPE(VLOOKUP($A29,'2.kolo'!$L$3:$L$66,1,0))&gt;3,IF(TYPE(VLOOKUP($A29,'2.kolo'!$K$3:$L$66,2,0))&gt;3,0,VLOOKUP($A29,'2.kolo'!$K$3:$L$66,2,0)),VLOOKUP($A29,'2.kolo'!$L$3:$O$66,4,0))</f>
        <v>8</v>
      </c>
      <c r="AQ29" s="325">
        <f ca="1">IF(TYPE(VLOOKUP($A29,'2.kolo'!$L$3:$L$66,1,0))&gt;3,IF(TYPE(VLOOKUP($A29,'2.kolo'!$O$3:$Q$66,2,0))&gt;3,0,VLOOKUP($A29,'2.kolo'!$O$3:$Q$66,2,0)),VLOOKUP($A29,'2.kolo'!$L$3:$N$66,2,0))</f>
        <v>0</v>
      </c>
      <c r="AR29" s="325">
        <f ca="1">IF(TYPE(VLOOKUP($A29,'2.kolo'!$L$3:$L$66,1,0))&gt;3,IF(TYPE(VLOOKUP($A29,'2.kolo'!$O$3:$Q$66,3,0))&gt;3,0,VLOOKUP($A29,'2.kolo'!$O$3:$Q$66,3,0)),VLOOKUP($A29,'2.kolo'!$L$3:$N$66,3,0))</f>
        <v>-7</v>
      </c>
      <c r="AS29" s="325">
        <f t="shared" ca="1" si="20"/>
        <v>0</v>
      </c>
      <c r="AT29" s="406">
        <v>22</v>
      </c>
      <c r="AU29" s="433" t="str">
        <f ca="1">IF(AT29="","",CONCATENATE(TEXT($O29,"0"),IF(Start.listina!$Y$5="","",TEXT(500+$P29,"000")),TEXT(999999*RAND(),"000000")))</f>
        <v>2822920</v>
      </c>
      <c r="AV29" s="325">
        <f t="shared" ca="1" si="3"/>
        <v>0</v>
      </c>
      <c r="AY29" s="325">
        <f ca="1">IF(TYPE(VLOOKUP($A29,'3.kolo'!$L$3:$L$66,1,0))&gt;3,IF(TYPE(VLOOKUP($A29,'3.kolo'!$K$3:$L$66,2,0))&gt;3,0,VLOOKUP($A29,'3.kolo'!$K$3:$L$66,2,0)),VLOOKUP($A29,'3.kolo'!$L$3:$O$66,4,0))</f>
        <v>23</v>
      </c>
      <c r="AZ29" s="325">
        <f ca="1">IF(TYPE(VLOOKUP($A29,'3.kolo'!$L$3:$L$66,1,0))&gt;3,IF(TYPE(VLOOKUP($A29,'3.kolo'!$O$3:$Q$66,2,0))&gt;3,0,VLOOKUP($A29,'3.kolo'!$O$3:$Q$66,2,0)),VLOOKUP($A29,'3.kolo'!$L$3:$N$66,2,0))</f>
        <v>1</v>
      </c>
      <c r="BA29" s="325">
        <f ca="1">IF(TYPE(VLOOKUP($A29,'3.kolo'!$L$3:$L$66,1,0))&gt;3,IF(TYPE(VLOOKUP($A29,'3.kolo'!$O$3:$Q$66,3,0))&gt;3,0,VLOOKUP($A29,'3.kolo'!$O$3:$Q$66,3,0)),VLOOKUP($A29,'3.kolo'!$L$3:$N$66,3,0))</f>
        <v>8</v>
      </c>
      <c r="BB29" s="325">
        <f t="shared" ca="1" si="21"/>
        <v>1</v>
      </c>
      <c r="BC29" s="406">
        <v>19</v>
      </c>
      <c r="BD29" s="433" t="str">
        <f ca="1">IF(BC29="","",CONCATENATE(TEXT($O29,"0"),IF(Start.listina!$Y$5="","",TEXT(500+$P29,"000")),TEXT(999999*RAND(),"000000")))</f>
        <v>2229743</v>
      </c>
      <c r="BE29" s="325">
        <f t="shared" ca="1" si="4"/>
        <v>0</v>
      </c>
      <c r="BH29" s="325">
        <f ca="1">IF(TYPE(VLOOKUP($A29,'4.kolo'!$L$3:$L$66,1,0))&gt;3,IF(TYPE(VLOOKUP($A29,'4.kolo'!$K$3:$L$66,2,0))&gt;3,0,VLOOKUP($A29,'4.kolo'!$K$3:$L$66,2,0)),VLOOKUP($A29,'4.kolo'!$L$3:$O$66,4,0))</f>
        <v>16</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1</v>
      </c>
      <c r="BL29" s="406">
        <v>19</v>
      </c>
      <c r="BM29" s="433" t="str">
        <f ca="1">IF(BL29="","",CONCATENATE(TEXT($O29,"0"),IF(Start.listina!$Y$5="","",TEXT(500+$P29,"000")),TEXT(999999*RAND(),"000000")))</f>
        <v>2125233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 xml:space="preserve">28   - Mária Jajcajová  </v>
      </c>
      <c r="D30" s="325">
        <f>IF(OR(A30&gt;Start.listina!$K$7,TYPE(VLOOKUP(A30,$V$3:$X$130,3,0))&gt;3),"",VLOOKUP(A30,$V$3:$X$130,3,0))</f>
        <v>20</v>
      </c>
      <c r="E30" s="431">
        <f ca="1">IF(A30&gt;Start.listina!$K$7,"",IF(MIN(F30:K30)&gt;Start.listina!$Y$4,D30,MIN(F30:K30)))</f>
        <v>20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8</v>
      </c>
      <c r="Q30" s="325">
        <f t="shared" ca="1" si="0"/>
        <v>5</v>
      </c>
      <c r="R30" s="325">
        <f t="shared" ca="1" si="1"/>
        <v>1</v>
      </c>
      <c r="S30" s="325">
        <f t="shared" ca="1" si="10"/>
        <v>29</v>
      </c>
      <c r="T30" s="325">
        <f t="shared" ca="1" si="11"/>
        <v>2</v>
      </c>
      <c r="U30" s="406">
        <f t="shared" si="25"/>
        <v>28</v>
      </c>
      <c r="V30" s="406">
        <v>23</v>
      </c>
      <c r="W30" s="432" t="str">
        <f ca="1">IF($V30="","",CONCATENATE(TEXT($O30,"0"),IF(Start.listina!$Y$5="","",TEXT(500+$P30,"0000")),IF(Start.listina!$Y$6="","",CHOOSE(Start.listina!$Y$7,TEXT($Q30,"00"),CONCATENATE(TEXT($Q30,"00"),TEXT($S30,"000")), TEXT($R30,"00"))),TEXT(500+$P30,"0000"),IF(Start.listina!$Y$8="","",TEXT($T30,"0")),TEXT(999999*RAND(),"000000")))</f>
        <v>2050290508911955</v>
      </c>
      <c r="X30" s="408">
        <f t="shared" si="12"/>
        <v>28</v>
      </c>
      <c r="Y30" s="406">
        <f t="shared" ca="1" si="2"/>
        <v>1</v>
      </c>
      <c r="Z30" s="325">
        <f t="shared" ca="1" si="13"/>
        <v>14</v>
      </c>
      <c r="AA30" s="325">
        <f t="shared" ca="1" si="14"/>
        <v>12</v>
      </c>
      <c r="AB30" s="325" t="str">
        <f t="shared" ca="1" si="15"/>
        <v/>
      </c>
      <c r="AC30" s="325">
        <f t="shared" ca="1" si="16"/>
        <v>7</v>
      </c>
      <c r="AD30" s="325">
        <f t="shared" ca="1" si="17"/>
        <v>0</v>
      </c>
      <c r="AE30" s="325">
        <f t="shared" ca="1" si="18"/>
        <v>0</v>
      </c>
      <c r="AG30" s="325">
        <f ca="1">IF(TYPE(VLOOKUP($A30,'1.kolo'!$L$3:$L$66,1,0))&gt;3,VLOOKUP($A30,'1.kolo'!$K$3:$L$66,2,0),VLOOKUP($A30,'1.kolo'!$L$3:$O$66,4,0))</f>
        <v>14</v>
      </c>
      <c r="AH30" s="325">
        <f ca="1">IF(TYPE(VLOOKUP($A30,'1.kolo'!$L$3:$L$66,1,0))&gt;3,VLOOKUP($A30,'1.kolo'!$O$3:$Q$66,2,0),VLOOKUP($A30,'1.kolo'!$L$3:$N$66,2,0))</f>
        <v>0</v>
      </c>
      <c r="AI30" s="325">
        <f ca="1">IF(TYPE(VLOOKUP($A30,'1.kolo'!$L$3:$L$66,1,0))&gt;3,VLOOKUP($A30,'1.kolo'!$O$3:$Q$66,3,0),VLOOKUP($A30,'1.kolo'!$L$3:$N$66,3,0))</f>
        <v>-5</v>
      </c>
      <c r="AJ30" s="325">
        <f t="shared" ca="1" si="19"/>
        <v>0</v>
      </c>
      <c r="AK30" s="325">
        <v>28</v>
      </c>
      <c r="AL30" s="433"/>
      <c r="AP30" s="325">
        <f ca="1">IF(TYPE(VLOOKUP($A30,'2.kolo'!$L$3:$L$66,1,0))&gt;3,IF(TYPE(VLOOKUP($A30,'2.kolo'!$K$3:$L$66,2,0))&gt;3,0,VLOOKUP($A30,'2.kolo'!$K$3:$L$66,2,0)),VLOOKUP($A30,'2.kolo'!$L$3:$O$66,4,0))</f>
        <v>12</v>
      </c>
      <c r="AQ30" s="325">
        <f ca="1">IF(TYPE(VLOOKUP($A30,'2.kolo'!$L$3:$L$66,1,0))&gt;3,IF(TYPE(VLOOKUP($A30,'2.kolo'!$O$3:$Q$66,2,0))&gt;3,0,VLOOKUP($A30,'2.kolo'!$O$3:$Q$66,2,0)),VLOOKUP($A30,'2.kolo'!$L$3:$N$66,2,0))</f>
        <v>0</v>
      </c>
      <c r="AR30" s="325">
        <f ca="1">IF(TYPE(VLOOKUP($A30,'2.kolo'!$L$3:$L$66,1,0))&gt;3,IF(TYPE(VLOOKUP($A30,'2.kolo'!$O$3:$Q$66,3,0))&gt;3,0,VLOOKUP($A30,'2.kolo'!$O$3:$Q$66,3,0)),VLOOKUP($A30,'2.kolo'!$L$3:$N$66,3,0))</f>
        <v>-1</v>
      </c>
      <c r="AS30" s="325">
        <f t="shared" ca="1" si="20"/>
        <v>0</v>
      </c>
      <c r="AT30" s="406">
        <v>17</v>
      </c>
      <c r="AU30" s="433" t="str">
        <f ca="1">IF(AT30="","",CONCATENATE(TEXT($O30,"0"),IF(Start.listina!$Y$5="","",TEXT(500+$P30,"000")),TEXT(999999*RAND(),"000000")))</f>
        <v>2590252</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6">
        <v>4</v>
      </c>
      <c r="BD30" s="433" t="str">
        <f ca="1">IF(BC30="","",CONCATENATE(TEXT($O30,"0"),IF(Start.listina!$Y$5="","",TEXT(500+$P30,"000")),TEXT(999999*RAND(),"000000")))</f>
        <v>2433903</v>
      </c>
      <c r="BE30" s="325">
        <f t="shared" ca="1" si="4"/>
        <v>0</v>
      </c>
      <c r="BH30" s="325">
        <f ca="1">IF(TYPE(VLOOKUP($A30,'4.kolo'!$L$3:$L$66,1,0))&gt;3,IF(TYPE(VLOOKUP($A30,'4.kolo'!$K$3:$L$66,2,0))&gt;3,0,VLOOKUP($A30,'4.kolo'!$K$3:$L$66,2,0)),VLOOKUP($A30,'4.kolo'!$L$3:$O$66,4,0))</f>
        <v>7</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6">
        <v>17</v>
      </c>
      <c r="BM30" s="433" t="str">
        <f ca="1">IF(BL30="","",CONCATENATE(TEXT($O30,"0"),IF(Start.listina!$Y$5="","",TEXT(500+$P30,"000")),TEXT(999999*RAND(),"000000")))</f>
        <v>2599599</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 xml:space="preserve">29   - Lukas Weber (Stahlball e.V.)  </v>
      </c>
      <c r="D31" s="325">
        <f>IF(OR(A31&gt;Start.listina!$K$7,TYPE(VLOOKUP(A31,$V$3:$X$130,3,0))&gt;3),"",VLOOKUP(A31,$V$3:$X$130,3,0))</f>
        <v>2</v>
      </c>
      <c r="E31" s="431">
        <f ca="1">IF(A31&gt;Start.listina!$K$7,"",IF(MIN(F31:K31)&gt;Start.listina!$Y$4,D31,MIN(F31:K31)))</f>
        <v>1</v>
      </c>
      <c r="F31" s="325">
        <f ca="1">IF(TYPE(VLOOKUP(C31,Konečné_pořadí_1_16!$B$2:$D$17,3,0))&lt;4,VLOOKUP(C31,Konečné_pořadí_1_16!$B$2:$D$17,3,0),999)</f>
        <v>1</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4</v>
      </c>
      <c r="M31" s="326">
        <v>29</v>
      </c>
      <c r="O31" s="325">
        <f t="shared" ca="1" si="8"/>
        <v>4</v>
      </c>
      <c r="P31" s="325">
        <f t="shared" ca="1" si="9"/>
        <v>21</v>
      </c>
      <c r="Q31" s="325">
        <f t="shared" ca="1" si="0"/>
        <v>8</v>
      </c>
      <c r="R31" s="325">
        <f t="shared" ca="1" si="1"/>
        <v>8</v>
      </c>
      <c r="S31" s="325">
        <f t="shared" ca="1" si="10"/>
        <v>33</v>
      </c>
      <c r="T31" s="325">
        <f t="shared" ca="1" si="11"/>
        <v>0</v>
      </c>
      <c r="U31" s="406">
        <f t="shared" si="25"/>
        <v>29</v>
      </c>
      <c r="V31" s="406">
        <v>19</v>
      </c>
      <c r="W31" s="432" t="str">
        <f ca="1">IF($V31="","",CONCATENATE(TEXT($O31,"0"),IF(Start.listina!$Y$5="","",TEXT(500+$P31,"0000")),IF(Start.listina!$Y$6="","",CHOOSE(Start.listina!$Y$7,TEXT($Q31,"00"),CONCATENATE(TEXT($Q31,"00"),TEXT($S31,"000")), TEXT($R31,"00"))),TEXT(500+$P31,"0000"),IF(Start.listina!$Y$8="","",TEXT($T31,"0")),TEXT(999999*RAND(),"000000")))</f>
        <v>4080330521372750</v>
      </c>
      <c r="X31" s="408">
        <f t="shared" si="12"/>
        <v>29</v>
      </c>
      <c r="Y31" s="406">
        <f t="shared" ca="1" si="2"/>
        <v>0</v>
      </c>
      <c r="Z31" s="325" t="str">
        <f t="shared" ca="1" si="13"/>
        <v/>
      </c>
      <c r="AA31" s="325">
        <f t="shared" ca="1" si="14"/>
        <v>21</v>
      </c>
      <c r="AB31" s="325">
        <f t="shared" ca="1" si="15"/>
        <v>8</v>
      </c>
      <c r="AC31" s="325">
        <f t="shared" ca="1" si="16"/>
        <v>18</v>
      </c>
      <c r="AD31" s="325">
        <f t="shared" ca="1" si="17"/>
        <v>0</v>
      </c>
      <c r="AE31" s="325">
        <f t="shared" ca="1" si="18"/>
        <v>0</v>
      </c>
      <c r="AG31" s="325" t="str">
        <f ca="1">IF(TYPE(VLOOKUP($A31,'1.kolo'!$L$3:$L$66,1,0))&gt;3,VLOOKUP($A31,'1.kolo'!$K$3:$L$66,2,0),VLOOKUP($A31,'1.kolo'!$L$3:$O$66,4,0))</f>
        <v/>
      </c>
      <c r="AH31" s="325">
        <f ca="1">IF(TYPE(VLOOKUP($A31,'1.kolo'!$L$3:$L$66,1,0))&gt;3,VLOOKUP($A31,'1.kolo'!$O$3:$Q$66,2,0),VLOOKUP($A31,'1.kolo'!$L$3:$N$66,2,0))</f>
        <v>1</v>
      </c>
      <c r="AI31" s="325">
        <f ca="1">IF(TYPE(VLOOKUP($A31,'1.kolo'!$L$3:$L$66,1,0))&gt;3,VLOOKUP($A31,'1.kolo'!$O$3:$Q$66,3,0),VLOOKUP($A31,'1.kolo'!$L$3:$N$66,3,0))</f>
        <v>7</v>
      </c>
      <c r="AJ31" s="325">
        <f t="shared" ca="1" si="19"/>
        <v>0</v>
      </c>
      <c r="AK31" s="325">
        <v>29</v>
      </c>
      <c r="AL31" s="433"/>
      <c r="AP31" s="325">
        <f ca="1">IF(TYPE(VLOOKUP($A31,'2.kolo'!$L$3:$L$66,1,0))&gt;3,IF(TYPE(VLOOKUP($A31,'2.kolo'!$K$3:$L$66,2,0))&gt;3,0,VLOOKUP($A31,'2.kolo'!$K$3:$L$66,2,0)),VLOOKUP($A31,'2.kolo'!$L$3:$O$66,4,0))</f>
        <v>21</v>
      </c>
      <c r="AQ31" s="325">
        <f ca="1">IF(TYPE(VLOOKUP($A31,'2.kolo'!$L$3:$L$66,1,0))&gt;3,IF(TYPE(VLOOKUP($A31,'2.kolo'!$O$3:$Q$66,2,0))&gt;3,0,VLOOKUP($A31,'2.kolo'!$O$3:$Q$66,2,0)),VLOOKUP($A31,'2.kolo'!$L$3:$N$66,2,0))</f>
        <v>1</v>
      </c>
      <c r="AR31" s="325">
        <f ca="1">IF(TYPE(VLOOKUP($A31,'2.kolo'!$L$3:$L$66,1,0))&gt;3,IF(TYPE(VLOOKUP($A31,'2.kolo'!$O$3:$Q$66,3,0))&gt;3,0,VLOOKUP($A31,'2.kolo'!$O$3:$Q$66,3,0)),VLOOKUP($A31,'2.kolo'!$L$3:$N$66,3,0))</f>
        <v>11</v>
      </c>
      <c r="AS31" s="325">
        <f t="shared" ca="1" si="20"/>
        <v>0</v>
      </c>
      <c r="AT31" s="406">
        <v>7</v>
      </c>
      <c r="AU31" s="433" t="str">
        <f ca="1">IF(AT31="","",CONCATENATE(TEXT($O31,"0"),IF(Start.listina!$Y$5="","",TEXT(500+$P31,"000")),TEXT(999999*RAND(),"000000")))</f>
        <v>4757555</v>
      </c>
      <c r="AV31" s="325">
        <f t="shared" ca="1" si="3"/>
        <v>0</v>
      </c>
      <c r="AY31" s="325">
        <f ca="1">IF(TYPE(VLOOKUP($A31,'3.kolo'!$L$3:$L$66,1,0))&gt;3,IF(TYPE(VLOOKUP($A31,'3.kolo'!$K$3:$L$66,2,0))&gt;3,0,VLOOKUP($A31,'3.kolo'!$K$3:$L$66,2,0)),VLOOKUP($A31,'3.kolo'!$L$3:$O$66,4,0))</f>
        <v>8</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0</v>
      </c>
      <c r="BC31" s="406">
        <v>28</v>
      </c>
      <c r="BD31" s="433" t="str">
        <f ca="1">IF(BC31="","",CONCATENATE(TEXT($O31,"0"),IF(Start.listina!$Y$5="","",TEXT(500+$P31,"000")),TEXT(999999*RAND(),"000000")))</f>
        <v>4926822</v>
      </c>
      <c r="BE31" s="325">
        <f t="shared" ca="1" si="4"/>
        <v>0</v>
      </c>
      <c r="BH31" s="325">
        <f ca="1">IF(TYPE(VLOOKUP($A31,'4.kolo'!$L$3:$L$66,1,0))&gt;3,IF(TYPE(VLOOKUP($A31,'4.kolo'!$K$3:$L$66,2,0))&gt;3,0,VLOOKUP($A31,'4.kolo'!$K$3:$L$66,2,0)),VLOOKUP($A31,'4.kolo'!$L$3:$O$66,4,0))</f>
        <v>18</v>
      </c>
      <c r="BI31" s="325">
        <f ca="1">IF(TYPE(VLOOKUP($A31,'4.kolo'!$L$3:$L$66,1,0))&gt;3,IF(TYPE(VLOOKUP($A31,'4.kolo'!$O$3:$Q$66,2,0))&gt;3,0,VLOOKUP($A31,'4.kolo'!$O$3:$Q$66,2,0)),VLOOKUP($A31,'4.kolo'!$L$3:$N$66,2,0))</f>
        <v>1</v>
      </c>
      <c r="BJ31" s="325">
        <f ca="1">IF(TYPE(VLOOKUP($A31,'4.kolo'!$L$3:$L$66,1,0))&gt;3,IF(TYPE(VLOOKUP($A31,'4.kolo'!$O$3:$Q$66,3,0))&gt;3,0,VLOOKUP($A31,'4.kolo'!$O$3:$Q$66,3,0)),VLOOKUP($A31,'4.kolo'!$L$3:$N$66,3,0))</f>
        <v>2</v>
      </c>
      <c r="BK31" s="325">
        <f t="shared" ca="1" si="22"/>
        <v>0</v>
      </c>
      <c r="BL31" s="406">
        <v>23</v>
      </c>
      <c r="BM31" s="433" t="str">
        <f ca="1">IF(BL31="","",CONCATENATE(TEXT($O31,"0"),IF(Start.listina!$Y$5="","",TEXT(500+$P31,"000")),TEXT(999999*RAND(),"000000")))</f>
        <v>4742774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4</v>
      </c>
      <c r="R32" s="325">
        <f t="shared" ca="1" si="1"/>
        <v>0</v>
      </c>
      <c r="S32" s="325">
        <f t="shared" ca="1" si="10"/>
        <v>28</v>
      </c>
      <c r="T32" s="325">
        <f t="shared" ca="1" si="11"/>
        <v>0</v>
      </c>
      <c r="U32" s="406">
        <f t="shared" si="25"/>
        <v>30</v>
      </c>
      <c r="V32" s="406" t="s">
        <v>1999</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29</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29</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1999</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1999</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1999</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4</v>
      </c>
      <c r="R33" s="325">
        <f t="shared" ca="1" si="1"/>
        <v>0</v>
      </c>
      <c r="S33" s="325">
        <f t="shared" ca="1" si="10"/>
        <v>28</v>
      </c>
      <c r="T33" s="325">
        <f t="shared" ca="1" si="11"/>
        <v>0</v>
      </c>
      <c r="U33" s="406">
        <f t="shared" si="25"/>
        <v>31</v>
      </c>
      <c r="V33" s="406" t="s">
        <v>1999</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29</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29</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1999</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1999</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1999</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4</v>
      </c>
      <c r="R34" s="325">
        <f t="shared" ca="1" si="1"/>
        <v>0</v>
      </c>
      <c r="S34" s="325">
        <f t="shared" ca="1" si="10"/>
        <v>28</v>
      </c>
      <c r="T34" s="325">
        <f t="shared" ca="1" si="11"/>
        <v>0</v>
      </c>
      <c r="U34" s="406">
        <f t="shared" si="25"/>
        <v>32</v>
      </c>
      <c r="V34" s="406" t="s">
        <v>1999</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29</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29</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1999</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1999</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1999</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4</v>
      </c>
      <c r="R35" s="325">
        <f t="shared" ref="R35:R66" ca="1" si="27">IF(AH35=0,0,VLOOKUP($Z35,$A$3:$O$130,15,0))+IF(AQ35=0,0,VLOOKUP($AA35,$A$3:$O$130,15,0))+IF(AZ35=0,0,VLOOKUP($AB35,$A$3:$O$130,15,0))+IF(BI35=0,0,VLOOKUP($AC35,$A$3:$O$130,15,0))+IF(BR35=0,0,VLOOKUP($AD35,$A$3:$O$130,15,0))+IF(CA35=0,0,VLOOKUP($AE35,$A$3:$O$130,15,0))</f>
        <v>0</v>
      </c>
      <c r="S35" s="325">
        <f t="shared" ca="1" si="10"/>
        <v>28</v>
      </c>
      <c r="T35" s="325">
        <f t="shared" ca="1" si="11"/>
        <v>0</v>
      </c>
      <c r="U35" s="406">
        <f t="shared" si="25"/>
        <v>33</v>
      </c>
      <c r="V35" s="406" t="s">
        <v>1999</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29</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29</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1999</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1999</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1999</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4</v>
      </c>
      <c r="R36" s="325">
        <f t="shared" ca="1" si="27"/>
        <v>0</v>
      </c>
      <c r="S36" s="325">
        <f t="shared" ca="1" si="10"/>
        <v>28</v>
      </c>
      <c r="T36" s="325">
        <f t="shared" ca="1" si="11"/>
        <v>0</v>
      </c>
      <c r="U36" s="406">
        <f t="shared" si="25"/>
        <v>34</v>
      </c>
      <c r="V36" s="406" t="s">
        <v>1999</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29</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29</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1999</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1999</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1999</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4</v>
      </c>
      <c r="R37" s="325">
        <f t="shared" ca="1" si="27"/>
        <v>0</v>
      </c>
      <c r="S37" s="325">
        <f t="shared" ca="1" si="10"/>
        <v>28</v>
      </c>
      <c r="T37" s="325">
        <f t="shared" ca="1" si="11"/>
        <v>0</v>
      </c>
      <c r="U37" s="406">
        <f t="shared" si="25"/>
        <v>35</v>
      </c>
      <c r="V37" s="406" t="s">
        <v>1999</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29</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29</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1999</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1999</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1999</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4</v>
      </c>
      <c r="R38" s="325">
        <f t="shared" ca="1" si="27"/>
        <v>0</v>
      </c>
      <c r="S38" s="325">
        <f t="shared" ca="1" si="10"/>
        <v>28</v>
      </c>
      <c r="T38" s="325">
        <f t="shared" ca="1" si="11"/>
        <v>0</v>
      </c>
      <c r="U38" s="406">
        <f t="shared" si="25"/>
        <v>36</v>
      </c>
      <c r="V38" s="406" t="s">
        <v>1999</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29</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29</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1999</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1999</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1999</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4</v>
      </c>
      <c r="R39" s="325">
        <f t="shared" ca="1" si="27"/>
        <v>0</v>
      </c>
      <c r="S39" s="325">
        <f t="shared" ca="1" si="10"/>
        <v>28</v>
      </c>
      <c r="T39" s="325">
        <f t="shared" ca="1" si="11"/>
        <v>0</v>
      </c>
      <c r="U39" s="406">
        <f t="shared" si="25"/>
        <v>37</v>
      </c>
      <c r="V39" s="406" t="s">
        <v>1999</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29</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29</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1999</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1999</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1999</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4</v>
      </c>
      <c r="R40" s="325">
        <f t="shared" ca="1" si="27"/>
        <v>0</v>
      </c>
      <c r="S40" s="325">
        <f t="shared" ca="1" si="10"/>
        <v>28</v>
      </c>
      <c r="T40" s="325">
        <f t="shared" ca="1" si="11"/>
        <v>0</v>
      </c>
      <c r="U40" s="406">
        <f t="shared" si="25"/>
        <v>38</v>
      </c>
      <c r="V40" s="406" t="s">
        <v>1999</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29</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29</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1999</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1999</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1999</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4</v>
      </c>
      <c r="R41" s="325">
        <f t="shared" ca="1" si="27"/>
        <v>0</v>
      </c>
      <c r="S41" s="325">
        <f t="shared" ca="1" si="10"/>
        <v>28</v>
      </c>
      <c r="T41" s="325">
        <f t="shared" ca="1" si="11"/>
        <v>0</v>
      </c>
      <c r="U41" s="406">
        <f t="shared" si="25"/>
        <v>39</v>
      </c>
      <c r="V41" s="406" t="s">
        <v>1999</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29</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29</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1999</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1999</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1999</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4</v>
      </c>
      <c r="R42" s="325">
        <f t="shared" ca="1" si="27"/>
        <v>0</v>
      </c>
      <c r="S42" s="325">
        <f t="shared" ca="1" si="10"/>
        <v>28</v>
      </c>
      <c r="T42" s="325">
        <f t="shared" ca="1" si="11"/>
        <v>0</v>
      </c>
      <c r="U42" s="406">
        <f t="shared" si="25"/>
        <v>40</v>
      </c>
      <c r="V42" s="406" t="s">
        <v>1999</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1999</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1999</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1999</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4</v>
      </c>
      <c r="R43" s="325">
        <f t="shared" ca="1" si="27"/>
        <v>0</v>
      </c>
      <c r="S43" s="325">
        <f t="shared" ca="1" si="10"/>
        <v>28</v>
      </c>
      <c r="T43" s="325">
        <f t="shared" ca="1" si="11"/>
        <v>0</v>
      </c>
      <c r="U43" s="406">
        <f t="shared" si="25"/>
        <v>41</v>
      </c>
      <c r="V43" s="406" t="s">
        <v>1999</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1999</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1999</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1999</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4</v>
      </c>
      <c r="R44" s="325">
        <f t="shared" ca="1" si="27"/>
        <v>0</v>
      </c>
      <c r="S44" s="325">
        <f t="shared" ca="1" si="10"/>
        <v>28</v>
      </c>
      <c r="T44" s="325">
        <f t="shared" ca="1" si="11"/>
        <v>0</v>
      </c>
      <c r="U44" s="406">
        <f t="shared" si="25"/>
        <v>42</v>
      </c>
      <c r="V44" s="406" t="s">
        <v>1999</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1999</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1999</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1999</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4</v>
      </c>
      <c r="R45" s="325">
        <f t="shared" ca="1" si="27"/>
        <v>0</v>
      </c>
      <c r="S45" s="325">
        <f t="shared" ca="1" si="10"/>
        <v>28</v>
      </c>
      <c r="T45" s="325">
        <f t="shared" ca="1" si="11"/>
        <v>0</v>
      </c>
      <c r="U45" s="406">
        <f t="shared" si="25"/>
        <v>43</v>
      </c>
      <c r="V45" s="406" t="s">
        <v>1999</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1999</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1999</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1999</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4</v>
      </c>
      <c r="R46" s="325">
        <f t="shared" ca="1" si="27"/>
        <v>0</v>
      </c>
      <c r="S46" s="325">
        <f t="shared" ca="1" si="10"/>
        <v>28</v>
      </c>
      <c r="T46" s="325">
        <f t="shared" ca="1" si="11"/>
        <v>0</v>
      </c>
      <c r="U46" s="406">
        <f t="shared" si="25"/>
        <v>44</v>
      </c>
      <c r="V46" s="406" t="s">
        <v>1999</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1999</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1999</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1999</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4</v>
      </c>
      <c r="R47" s="325">
        <f t="shared" ca="1" si="27"/>
        <v>0</v>
      </c>
      <c r="S47" s="325">
        <f t="shared" ca="1" si="10"/>
        <v>28</v>
      </c>
      <c r="T47" s="325">
        <f t="shared" ca="1" si="11"/>
        <v>0</v>
      </c>
      <c r="U47" s="406">
        <f t="shared" si="25"/>
        <v>45</v>
      </c>
      <c r="V47" s="406" t="s">
        <v>1999</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1999</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1999</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1999</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4</v>
      </c>
      <c r="R48" s="325">
        <f t="shared" ca="1" si="27"/>
        <v>0</v>
      </c>
      <c r="S48" s="325">
        <f t="shared" ca="1" si="10"/>
        <v>28</v>
      </c>
      <c r="T48" s="325">
        <f t="shared" ca="1" si="11"/>
        <v>0</v>
      </c>
      <c r="U48" s="406">
        <f t="shared" si="25"/>
        <v>46</v>
      </c>
      <c r="V48" s="406" t="s">
        <v>1999</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1999</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1999</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1999</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4</v>
      </c>
      <c r="R49" s="325">
        <f t="shared" ca="1" si="27"/>
        <v>0</v>
      </c>
      <c r="S49" s="325">
        <f t="shared" ca="1" si="10"/>
        <v>28</v>
      </c>
      <c r="T49" s="325">
        <f t="shared" ca="1" si="11"/>
        <v>0</v>
      </c>
      <c r="U49" s="406">
        <f t="shared" si="25"/>
        <v>47</v>
      </c>
      <c r="V49" s="406" t="s">
        <v>1999</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1999</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1999</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1999</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4</v>
      </c>
      <c r="R50" s="325">
        <f t="shared" ca="1" si="27"/>
        <v>0</v>
      </c>
      <c r="S50" s="325">
        <f t="shared" ca="1" si="10"/>
        <v>28</v>
      </c>
      <c r="T50" s="325">
        <f t="shared" ca="1" si="11"/>
        <v>0</v>
      </c>
      <c r="U50" s="406">
        <f t="shared" si="25"/>
        <v>48</v>
      </c>
      <c r="V50" s="406" t="s">
        <v>1999</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1999</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1999</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1999</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4</v>
      </c>
      <c r="R51" s="325">
        <f t="shared" ca="1" si="27"/>
        <v>0</v>
      </c>
      <c r="S51" s="325">
        <f t="shared" ca="1" si="10"/>
        <v>28</v>
      </c>
      <c r="T51" s="325">
        <f t="shared" ca="1" si="11"/>
        <v>0</v>
      </c>
      <c r="U51" s="406">
        <f t="shared" si="25"/>
        <v>49</v>
      </c>
      <c r="V51" s="406" t="s">
        <v>1999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1999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1999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1999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4</v>
      </c>
      <c r="R52" s="325">
        <f t="shared" ca="1" si="27"/>
        <v>0</v>
      </c>
      <c r="S52" s="325">
        <f t="shared" ca="1" si="10"/>
        <v>28</v>
      </c>
      <c r="T52" s="325">
        <f t="shared" ca="1" si="11"/>
        <v>0</v>
      </c>
      <c r="U52" s="406">
        <f t="shared" si="25"/>
        <v>50</v>
      </c>
      <c r="V52" s="406" t="s">
        <v>1999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1999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1999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1999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4</v>
      </c>
      <c r="R53" s="325">
        <f t="shared" ca="1" si="27"/>
        <v>0</v>
      </c>
      <c r="S53" s="325">
        <f t="shared" ca="1" si="10"/>
        <v>28</v>
      </c>
      <c r="T53" s="325">
        <f t="shared" ca="1" si="11"/>
        <v>0</v>
      </c>
      <c r="U53" s="406">
        <f t="shared" si="25"/>
        <v>51</v>
      </c>
      <c r="V53" s="406" t="s">
        <v>1999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1999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1999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1999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4</v>
      </c>
      <c r="R54" s="325">
        <f t="shared" ca="1" si="27"/>
        <v>0</v>
      </c>
      <c r="S54" s="325">
        <f t="shared" ca="1" si="10"/>
        <v>28</v>
      </c>
      <c r="T54" s="325">
        <f t="shared" ca="1" si="11"/>
        <v>0</v>
      </c>
      <c r="U54" s="406">
        <f t="shared" si="25"/>
        <v>52</v>
      </c>
      <c r="V54" s="406" t="s">
        <v>1999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1999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1999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1999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4</v>
      </c>
      <c r="R55" s="325">
        <f t="shared" ca="1" si="27"/>
        <v>0</v>
      </c>
      <c r="S55" s="325">
        <f t="shared" ca="1" si="10"/>
        <v>28</v>
      </c>
      <c r="T55" s="325">
        <f t="shared" ca="1" si="11"/>
        <v>0</v>
      </c>
      <c r="U55" s="406">
        <f t="shared" si="25"/>
        <v>53</v>
      </c>
      <c r="V55" s="406" t="s">
        <v>1999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1999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1999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1999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4</v>
      </c>
      <c r="R56" s="325">
        <f t="shared" ca="1" si="27"/>
        <v>0</v>
      </c>
      <c r="S56" s="325">
        <f t="shared" ca="1" si="10"/>
        <v>28</v>
      </c>
      <c r="T56" s="325">
        <f t="shared" ca="1" si="11"/>
        <v>0</v>
      </c>
      <c r="U56" s="406">
        <f t="shared" si="25"/>
        <v>54</v>
      </c>
      <c r="V56" s="406" t="s">
        <v>1999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1999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1999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1999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4</v>
      </c>
      <c r="R57" s="325">
        <f t="shared" ca="1" si="27"/>
        <v>0</v>
      </c>
      <c r="S57" s="325">
        <f t="shared" ca="1" si="10"/>
        <v>28</v>
      </c>
      <c r="T57" s="325">
        <f t="shared" ca="1" si="11"/>
        <v>0</v>
      </c>
      <c r="U57" s="406">
        <f t="shared" si="25"/>
        <v>55</v>
      </c>
      <c r="V57" s="406" t="s">
        <v>1999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1999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1999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1999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4</v>
      </c>
      <c r="R58" s="325">
        <f t="shared" ca="1" si="27"/>
        <v>0</v>
      </c>
      <c r="S58" s="325">
        <f t="shared" ca="1" si="10"/>
        <v>28</v>
      </c>
      <c r="T58" s="325">
        <f t="shared" ca="1" si="11"/>
        <v>0</v>
      </c>
      <c r="U58" s="406">
        <f t="shared" si="25"/>
        <v>56</v>
      </c>
      <c r="V58" s="406" t="s">
        <v>1999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1999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1999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1999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4</v>
      </c>
      <c r="R59" s="325">
        <f t="shared" ca="1" si="27"/>
        <v>0</v>
      </c>
      <c r="S59" s="325">
        <f t="shared" ca="1" si="10"/>
        <v>28</v>
      </c>
      <c r="T59" s="325">
        <f t="shared" ca="1" si="11"/>
        <v>0</v>
      </c>
      <c r="U59" s="406">
        <f t="shared" si="25"/>
        <v>57</v>
      </c>
      <c r="V59" s="406" t="s">
        <v>1999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1999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1999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1999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4</v>
      </c>
      <c r="R60" s="325">
        <f t="shared" ca="1" si="27"/>
        <v>0</v>
      </c>
      <c r="S60" s="325">
        <f t="shared" ca="1" si="10"/>
        <v>28</v>
      </c>
      <c r="T60" s="325">
        <f t="shared" ca="1" si="11"/>
        <v>0</v>
      </c>
      <c r="U60" s="406">
        <f t="shared" si="25"/>
        <v>58</v>
      </c>
      <c r="V60" s="406" t="s">
        <v>1999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1999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1999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1999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4</v>
      </c>
      <c r="R61" s="325">
        <f t="shared" ca="1" si="27"/>
        <v>0</v>
      </c>
      <c r="S61" s="325">
        <f t="shared" ca="1" si="10"/>
        <v>28</v>
      </c>
      <c r="T61" s="325">
        <f t="shared" ca="1" si="11"/>
        <v>0</v>
      </c>
      <c r="U61" s="406">
        <f t="shared" si="25"/>
        <v>59</v>
      </c>
      <c r="V61" s="406" t="s">
        <v>1999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1999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1999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1999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4</v>
      </c>
      <c r="R62" s="325">
        <f t="shared" ca="1" si="27"/>
        <v>0</v>
      </c>
      <c r="S62" s="325">
        <f t="shared" ca="1" si="10"/>
        <v>28</v>
      </c>
      <c r="T62" s="325">
        <f t="shared" ca="1" si="11"/>
        <v>0</v>
      </c>
      <c r="U62" s="406">
        <f t="shared" si="25"/>
        <v>60</v>
      </c>
      <c r="V62" s="406" t="s">
        <v>1999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1999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1999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1999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4</v>
      </c>
      <c r="R63" s="325">
        <f t="shared" ca="1" si="27"/>
        <v>0</v>
      </c>
      <c r="S63" s="325">
        <f t="shared" ca="1" si="10"/>
        <v>28</v>
      </c>
      <c r="T63" s="325">
        <f t="shared" ca="1" si="11"/>
        <v>0</v>
      </c>
      <c r="U63" s="406">
        <f t="shared" si="25"/>
        <v>61</v>
      </c>
      <c r="V63" s="406" t="s">
        <v>1999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1999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1999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1999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4</v>
      </c>
      <c r="R64" s="325">
        <f t="shared" ca="1" si="27"/>
        <v>0</v>
      </c>
      <c r="S64" s="325">
        <f t="shared" ca="1" si="10"/>
        <v>28</v>
      </c>
      <c r="T64" s="325">
        <f t="shared" ca="1" si="11"/>
        <v>0</v>
      </c>
      <c r="U64" s="406">
        <f t="shared" si="25"/>
        <v>62</v>
      </c>
      <c r="V64" s="406" t="s">
        <v>1999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1999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1999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1999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4</v>
      </c>
      <c r="R65" s="325">
        <f t="shared" ca="1" si="27"/>
        <v>0</v>
      </c>
      <c r="S65" s="325">
        <f t="shared" ca="1" si="10"/>
        <v>28</v>
      </c>
      <c r="T65" s="325">
        <f t="shared" ca="1" si="11"/>
        <v>0</v>
      </c>
      <c r="U65" s="406">
        <f t="shared" si="25"/>
        <v>63</v>
      </c>
      <c r="V65" s="406" t="s">
        <v>1999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1999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1999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1999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4</v>
      </c>
      <c r="R66" s="325">
        <f t="shared" ca="1" si="27"/>
        <v>0</v>
      </c>
      <c r="S66" s="325">
        <f t="shared" ca="1" si="10"/>
        <v>28</v>
      </c>
      <c r="T66" s="325">
        <f t="shared" ca="1" si="11"/>
        <v>0</v>
      </c>
      <c r="U66" s="406">
        <f t="shared" si="25"/>
        <v>64</v>
      </c>
      <c r="V66" s="406" t="s">
        <v>1999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1999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1999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1999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4</v>
      </c>
      <c r="R67" s="325">
        <f t="shared" ref="R67:R98" ca="1" si="35">IF(AH67=0,0,VLOOKUP($Z67,$A$3:$O$130,15,0))+IF(AQ67=0,0,VLOOKUP($AA67,$A$3:$O$130,15,0))+IF(AZ67=0,0,VLOOKUP($AB67,$A$3:$O$130,15,0))+IF(BI67=0,0,VLOOKUP($AC67,$A$3:$O$130,15,0))+IF(BR67=0,0,VLOOKUP($AD67,$A$3:$O$130,15,0))+IF(CA67=0,0,VLOOKUP($AE67,$A$3:$O$130,15,0))</f>
        <v>0</v>
      </c>
      <c r="S67" s="325">
        <f t="shared" ca="1" si="10"/>
        <v>28</v>
      </c>
      <c r="T67" s="325">
        <f t="shared" ca="1" si="11"/>
        <v>0</v>
      </c>
      <c r="U67" s="406">
        <f t="shared" si="25"/>
        <v>65</v>
      </c>
      <c r="V67" s="406" t="s">
        <v>1999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1999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1999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1999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4</v>
      </c>
      <c r="R68" s="325">
        <f t="shared" ca="1" si="35"/>
        <v>0</v>
      </c>
      <c r="S68" s="325">
        <f t="shared" ref="S68:S130" ca="1" si="44">VLOOKUP($Z68,$A$3:$Q$131,17,0)+VLOOKUP($AA68,$A$3:$Q$131,17,0)+VLOOKUP($AB68,$A$3:$Q$131,17,0)+VLOOKUP($AC68,$A$3:$Q$131,17,0)+VLOOKUP($AD68,$A$3:$Q$131,17,0)+VLOOKUP($AE68,$A$3:$Q$131,17,0)</f>
        <v>28</v>
      </c>
      <c r="T68" s="325">
        <f t="shared" ref="T68:T130" ca="1" si="45">AJ68+AS68+BB68+BK68+BT68+CC68</f>
        <v>0</v>
      </c>
      <c r="U68" s="406">
        <f t="shared" si="25"/>
        <v>66</v>
      </c>
      <c r="V68" s="406" t="s">
        <v>1999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1999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1999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1999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4</v>
      </c>
      <c r="R69" s="325">
        <f t="shared" ca="1" si="35"/>
        <v>0</v>
      </c>
      <c r="S69" s="325">
        <f t="shared" ca="1" si="44"/>
        <v>28</v>
      </c>
      <c r="T69" s="325">
        <f t="shared" ca="1" si="45"/>
        <v>0</v>
      </c>
      <c r="U69" s="406">
        <f t="shared" ref="U69:U130" si="59">ROW()-2</f>
        <v>67</v>
      </c>
      <c r="V69" s="406" t="s">
        <v>1999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1999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1999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1999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4</v>
      </c>
      <c r="R70" s="325">
        <f t="shared" ca="1" si="35"/>
        <v>0</v>
      </c>
      <c r="S70" s="325">
        <f t="shared" ca="1" si="44"/>
        <v>28</v>
      </c>
      <c r="T70" s="325">
        <f t="shared" ca="1" si="45"/>
        <v>0</v>
      </c>
      <c r="U70" s="406">
        <f t="shared" si="59"/>
        <v>68</v>
      </c>
      <c r="V70" s="406" t="s">
        <v>1999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1999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1999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1999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4</v>
      </c>
      <c r="R71" s="325">
        <f t="shared" ca="1" si="35"/>
        <v>0</v>
      </c>
      <c r="S71" s="325">
        <f t="shared" ca="1" si="44"/>
        <v>28</v>
      </c>
      <c r="T71" s="325">
        <f t="shared" ca="1" si="45"/>
        <v>0</v>
      </c>
      <c r="U71" s="406">
        <f t="shared" si="59"/>
        <v>69</v>
      </c>
      <c r="V71" s="406" t="s">
        <v>1999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1999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1999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1999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4</v>
      </c>
      <c r="R72" s="325">
        <f t="shared" ca="1" si="35"/>
        <v>0</v>
      </c>
      <c r="S72" s="325">
        <f t="shared" ca="1" si="44"/>
        <v>28</v>
      </c>
      <c r="T72" s="325">
        <f t="shared" ca="1" si="45"/>
        <v>0</v>
      </c>
      <c r="U72" s="406">
        <f t="shared" si="59"/>
        <v>70</v>
      </c>
      <c r="V72" s="406" t="s">
        <v>1999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1999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1999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1999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4</v>
      </c>
      <c r="R73" s="325">
        <f t="shared" ca="1" si="35"/>
        <v>0</v>
      </c>
      <c r="S73" s="325">
        <f t="shared" ca="1" si="44"/>
        <v>28</v>
      </c>
      <c r="T73" s="325">
        <f t="shared" ca="1" si="45"/>
        <v>0</v>
      </c>
      <c r="U73" s="406">
        <f t="shared" si="59"/>
        <v>71</v>
      </c>
      <c r="V73" s="406" t="s">
        <v>1999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1999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1999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1999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4</v>
      </c>
      <c r="R74" s="325">
        <f t="shared" ca="1" si="35"/>
        <v>0</v>
      </c>
      <c r="S74" s="325">
        <f t="shared" ca="1" si="44"/>
        <v>28</v>
      </c>
      <c r="T74" s="325">
        <f t="shared" ca="1" si="45"/>
        <v>0</v>
      </c>
      <c r="U74" s="406">
        <f t="shared" si="59"/>
        <v>72</v>
      </c>
      <c r="V74" s="406" t="s">
        <v>1999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1999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1999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1999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4</v>
      </c>
      <c r="R75" s="325">
        <f t="shared" ca="1" si="35"/>
        <v>0</v>
      </c>
      <c r="S75" s="325">
        <f t="shared" ca="1" si="44"/>
        <v>28</v>
      </c>
      <c r="T75" s="325">
        <f t="shared" ca="1" si="45"/>
        <v>0</v>
      </c>
      <c r="U75" s="406">
        <f t="shared" si="59"/>
        <v>73</v>
      </c>
      <c r="V75" s="406" t="s">
        <v>1999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1999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1999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1999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4</v>
      </c>
      <c r="R76" s="325">
        <f t="shared" ca="1" si="35"/>
        <v>0</v>
      </c>
      <c r="S76" s="325">
        <f t="shared" ca="1" si="44"/>
        <v>28</v>
      </c>
      <c r="T76" s="325">
        <f t="shared" ca="1" si="45"/>
        <v>0</v>
      </c>
      <c r="U76" s="406">
        <f t="shared" si="59"/>
        <v>74</v>
      </c>
      <c r="V76" s="406" t="s">
        <v>1999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1999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1999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1999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4</v>
      </c>
      <c r="R77" s="325">
        <f t="shared" ca="1" si="35"/>
        <v>0</v>
      </c>
      <c r="S77" s="325">
        <f t="shared" ca="1" si="44"/>
        <v>28</v>
      </c>
      <c r="T77" s="325">
        <f t="shared" ca="1" si="45"/>
        <v>0</v>
      </c>
      <c r="U77" s="406">
        <f t="shared" si="59"/>
        <v>75</v>
      </c>
      <c r="V77" s="406" t="s">
        <v>1999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1999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1999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1999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4</v>
      </c>
      <c r="R78" s="325">
        <f t="shared" ca="1" si="35"/>
        <v>0</v>
      </c>
      <c r="S78" s="325">
        <f t="shared" ca="1" si="44"/>
        <v>28</v>
      </c>
      <c r="T78" s="325">
        <f t="shared" ca="1" si="45"/>
        <v>0</v>
      </c>
      <c r="U78" s="406">
        <f t="shared" si="59"/>
        <v>76</v>
      </c>
      <c r="V78" s="406" t="s">
        <v>1999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1999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1999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1999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4</v>
      </c>
      <c r="R79" s="325">
        <f t="shared" ca="1" si="35"/>
        <v>0</v>
      </c>
      <c r="S79" s="325">
        <f t="shared" ca="1" si="44"/>
        <v>28</v>
      </c>
      <c r="T79" s="325">
        <f t="shared" ca="1" si="45"/>
        <v>0</v>
      </c>
      <c r="U79" s="406">
        <f t="shared" si="59"/>
        <v>77</v>
      </c>
      <c r="V79" s="406" t="s">
        <v>1999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1999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1999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1999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4</v>
      </c>
      <c r="R80" s="325">
        <f t="shared" ca="1" si="35"/>
        <v>0</v>
      </c>
      <c r="S80" s="325">
        <f t="shared" ca="1" si="44"/>
        <v>28</v>
      </c>
      <c r="T80" s="325">
        <f t="shared" ca="1" si="45"/>
        <v>0</v>
      </c>
      <c r="U80" s="406">
        <f t="shared" si="59"/>
        <v>78</v>
      </c>
      <c r="V80" s="406" t="s">
        <v>1999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1999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1999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1999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4</v>
      </c>
      <c r="R81" s="325">
        <f t="shared" ca="1" si="35"/>
        <v>0</v>
      </c>
      <c r="S81" s="325">
        <f t="shared" ca="1" si="44"/>
        <v>28</v>
      </c>
      <c r="T81" s="325">
        <f t="shared" ca="1" si="45"/>
        <v>0</v>
      </c>
      <c r="U81" s="406">
        <f t="shared" si="59"/>
        <v>79</v>
      </c>
      <c r="V81" s="406" t="s">
        <v>1999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1999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1999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1999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4</v>
      </c>
      <c r="R82" s="325">
        <f t="shared" ca="1" si="35"/>
        <v>0</v>
      </c>
      <c r="S82" s="325">
        <f t="shared" ca="1" si="44"/>
        <v>28</v>
      </c>
      <c r="T82" s="325">
        <f t="shared" ca="1" si="45"/>
        <v>0</v>
      </c>
      <c r="U82" s="406">
        <f t="shared" si="59"/>
        <v>80</v>
      </c>
      <c r="V82" s="406" t="s">
        <v>1999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1999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1999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1999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4</v>
      </c>
      <c r="R83" s="325">
        <f t="shared" ca="1" si="35"/>
        <v>0</v>
      </c>
      <c r="S83" s="325">
        <f t="shared" ca="1" si="44"/>
        <v>28</v>
      </c>
      <c r="T83" s="325">
        <f t="shared" ca="1" si="45"/>
        <v>0</v>
      </c>
      <c r="U83" s="406">
        <f t="shared" si="59"/>
        <v>81</v>
      </c>
      <c r="V83" s="406" t="s">
        <v>1999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1999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1999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1999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4</v>
      </c>
      <c r="R84" s="325">
        <f t="shared" ca="1" si="35"/>
        <v>0</v>
      </c>
      <c r="S84" s="325">
        <f t="shared" ca="1" si="44"/>
        <v>28</v>
      </c>
      <c r="T84" s="325">
        <f t="shared" ca="1" si="45"/>
        <v>0</v>
      </c>
      <c r="U84" s="406">
        <f t="shared" si="59"/>
        <v>82</v>
      </c>
      <c r="V84" s="406" t="s">
        <v>1999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1999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1999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1999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4</v>
      </c>
      <c r="R85" s="325">
        <f t="shared" ca="1" si="35"/>
        <v>0</v>
      </c>
      <c r="S85" s="325">
        <f t="shared" ca="1" si="44"/>
        <v>28</v>
      </c>
      <c r="T85" s="325">
        <f t="shared" ca="1" si="45"/>
        <v>0</v>
      </c>
      <c r="U85" s="406">
        <f t="shared" si="59"/>
        <v>83</v>
      </c>
      <c r="V85" s="406" t="s">
        <v>1999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1999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1999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1999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4</v>
      </c>
      <c r="R86" s="325">
        <f t="shared" ca="1" si="35"/>
        <v>0</v>
      </c>
      <c r="S86" s="325">
        <f t="shared" ca="1" si="44"/>
        <v>28</v>
      </c>
      <c r="T86" s="325">
        <f t="shared" ca="1" si="45"/>
        <v>0</v>
      </c>
      <c r="U86" s="406">
        <f t="shared" si="59"/>
        <v>84</v>
      </c>
      <c r="V86" s="406" t="s">
        <v>1999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1999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1999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1999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4</v>
      </c>
      <c r="R87" s="325">
        <f t="shared" ca="1" si="35"/>
        <v>0</v>
      </c>
      <c r="S87" s="325">
        <f t="shared" ca="1" si="44"/>
        <v>28</v>
      </c>
      <c r="T87" s="325">
        <f t="shared" ca="1" si="45"/>
        <v>0</v>
      </c>
      <c r="U87" s="406">
        <f t="shared" si="59"/>
        <v>85</v>
      </c>
      <c r="V87" s="406" t="s">
        <v>1999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1999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1999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1999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4</v>
      </c>
      <c r="R88" s="325">
        <f t="shared" ca="1" si="35"/>
        <v>0</v>
      </c>
      <c r="S88" s="325">
        <f t="shared" ca="1" si="44"/>
        <v>28</v>
      </c>
      <c r="T88" s="325">
        <f t="shared" ca="1" si="45"/>
        <v>0</v>
      </c>
      <c r="U88" s="406">
        <f t="shared" si="59"/>
        <v>86</v>
      </c>
      <c r="V88" s="406" t="s">
        <v>1999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29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1999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1999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1999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4</v>
      </c>
      <c r="R89" s="325">
        <f t="shared" ca="1" si="35"/>
        <v>0</v>
      </c>
      <c r="S89" s="325">
        <f t="shared" ca="1" si="44"/>
        <v>28</v>
      </c>
      <c r="T89" s="325">
        <f t="shared" ca="1" si="45"/>
        <v>0</v>
      </c>
      <c r="U89" s="406">
        <f t="shared" si="59"/>
        <v>87</v>
      </c>
      <c r="V89" s="406" t="s">
        <v>1999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29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1999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1999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1999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4</v>
      </c>
      <c r="R90" s="325">
        <f t="shared" ca="1" si="35"/>
        <v>0</v>
      </c>
      <c r="S90" s="325">
        <f t="shared" ca="1" si="44"/>
        <v>28</v>
      </c>
      <c r="T90" s="325">
        <f t="shared" ca="1" si="45"/>
        <v>0</v>
      </c>
      <c r="U90" s="406">
        <f t="shared" si="59"/>
        <v>88</v>
      </c>
      <c r="V90" s="406" t="s">
        <v>1999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29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1999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1999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1999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4</v>
      </c>
      <c r="R91" s="325">
        <f t="shared" ca="1" si="35"/>
        <v>0</v>
      </c>
      <c r="S91" s="325">
        <f t="shared" ca="1" si="44"/>
        <v>28</v>
      </c>
      <c r="T91" s="325">
        <f t="shared" ca="1" si="45"/>
        <v>0</v>
      </c>
      <c r="U91" s="406">
        <f t="shared" si="59"/>
        <v>89</v>
      </c>
      <c r="V91" s="406" t="s">
        <v>1999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29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1999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1999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1999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4</v>
      </c>
      <c r="R92" s="325">
        <f t="shared" ca="1" si="35"/>
        <v>0</v>
      </c>
      <c r="S92" s="325">
        <f t="shared" ca="1" si="44"/>
        <v>28</v>
      </c>
      <c r="T92" s="325">
        <f t="shared" ca="1" si="45"/>
        <v>0</v>
      </c>
      <c r="U92" s="406">
        <f t="shared" si="59"/>
        <v>90</v>
      </c>
      <c r="V92" s="406" t="s">
        <v>1999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29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1999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1999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1999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4</v>
      </c>
      <c r="R93" s="325">
        <f t="shared" ca="1" si="35"/>
        <v>0</v>
      </c>
      <c r="S93" s="325">
        <f t="shared" ca="1" si="44"/>
        <v>28</v>
      </c>
      <c r="T93" s="325">
        <f t="shared" ca="1" si="45"/>
        <v>0</v>
      </c>
      <c r="U93" s="406">
        <f t="shared" si="59"/>
        <v>91</v>
      </c>
      <c r="V93" s="406" t="s">
        <v>1999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29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1999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1999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1999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4</v>
      </c>
      <c r="R94" s="325">
        <f t="shared" ca="1" si="35"/>
        <v>0</v>
      </c>
      <c r="S94" s="325">
        <f t="shared" ca="1" si="44"/>
        <v>28</v>
      </c>
      <c r="T94" s="325">
        <f t="shared" ca="1" si="45"/>
        <v>0</v>
      </c>
      <c r="U94" s="406">
        <f t="shared" si="59"/>
        <v>92</v>
      </c>
      <c r="V94" s="406" t="s">
        <v>1999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29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1999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1999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1999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4</v>
      </c>
      <c r="R95" s="325">
        <f t="shared" ca="1" si="35"/>
        <v>0</v>
      </c>
      <c r="S95" s="325">
        <f t="shared" ca="1" si="44"/>
        <v>28</v>
      </c>
      <c r="T95" s="325">
        <f t="shared" ca="1" si="45"/>
        <v>0</v>
      </c>
      <c r="U95" s="406">
        <f t="shared" si="59"/>
        <v>93</v>
      </c>
      <c r="V95" s="406" t="s">
        <v>1999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29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1999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1999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1999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4</v>
      </c>
      <c r="R96" s="325">
        <f t="shared" ca="1" si="35"/>
        <v>0</v>
      </c>
      <c r="S96" s="325">
        <f t="shared" ca="1" si="44"/>
        <v>28</v>
      </c>
      <c r="T96" s="325">
        <f t="shared" ca="1" si="45"/>
        <v>0</v>
      </c>
      <c r="U96" s="406">
        <f t="shared" si="59"/>
        <v>94</v>
      </c>
      <c r="V96" s="406" t="s">
        <v>1999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29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1999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1999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1999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4</v>
      </c>
      <c r="R97" s="325">
        <f t="shared" ca="1" si="35"/>
        <v>0</v>
      </c>
      <c r="S97" s="325">
        <f t="shared" ca="1" si="44"/>
        <v>28</v>
      </c>
      <c r="T97" s="325">
        <f t="shared" ca="1" si="45"/>
        <v>0</v>
      </c>
      <c r="U97" s="406">
        <f t="shared" si="59"/>
        <v>95</v>
      </c>
      <c r="V97" s="406" t="s">
        <v>1999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29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1999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1999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1999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4</v>
      </c>
      <c r="R98" s="325">
        <f t="shared" ca="1" si="35"/>
        <v>0</v>
      </c>
      <c r="S98" s="325">
        <f t="shared" ca="1" si="44"/>
        <v>28</v>
      </c>
      <c r="T98" s="325">
        <f t="shared" ca="1" si="45"/>
        <v>0</v>
      </c>
      <c r="U98" s="406">
        <f t="shared" si="59"/>
        <v>96</v>
      </c>
      <c r="V98" s="406" t="s">
        <v>1999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29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1999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1999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1999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4</v>
      </c>
      <c r="R99" s="325">
        <f t="shared" ref="R99:R130" ca="1" si="61">IF(AH99=0,0,VLOOKUP($Z99,$A$3:$O$130,15,0))+IF(AQ99=0,0,VLOOKUP($AA99,$A$3:$O$130,15,0))+IF(AZ99=0,0,VLOOKUP($AB99,$A$3:$O$130,15,0))+IF(BI99=0,0,VLOOKUP($AC99,$A$3:$O$130,15,0))+IF(BR99=0,0,VLOOKUP($AD99,$A$3:$O$130,15,0))+IF(CA99=0,0,VLOOKUP($AE99,$A$3:$O$130,15,0))</f>
        <v>0</v>
      </c>
      <c r="S99" s="325">
        <f t="shared" ca="1" si="44"/>
        <v>28</v>
      </c>
      <c r="T99" s="325">
        <f t="shared" ca="1" si="45"/>
        <v>0</v>
      </c>
      <c r="U99" s="406">
        <f t="shared" si="59"/>
        <v>97</v>
      </c>
      <c r="V99" s="406" t="s">
        <v>1999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29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1999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1999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1999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4</v>
      </c>
      <c r="R100" s="325">
        <f t="shared" ca="1" si="61"/>
        <v>0</v>
      </c>
      <c r="S100" s="325">
        <f t="shared" ca="1" si="44"/>
        <v>28</v>
      </c>
      <c r="T100" s="325">
        <f t="shared" ca="1" si="45"/>
        <v>0</v>
      </c>
      <c r="U100" s="406">
        <f t="shared" si="59"/>
        <v>98</v>
      </c>
      <c r="V100" s="406" t="s">
        <v>1999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29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1999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1999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1999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4</v>
      </c>
      <c r="R101" s="325">
        <f t="shared" ca="1" si="61"/>
        <v>0</v>
      </c>
      <c r="S101" s="325">
        <f t="shared" ca="1" si="44"/>
        <v>28</v>
      </c>
      <c r="T101" s="325">
        <f t="shared" ca="1" si="45"/>
        <v>0</v>
      </c>
      <c r="U101" s="406">
        <f t="shared" si="59"/>
        <v>99</v>
      </c>
      <c r="V101" s="406" t="s">
        <v>1999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29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1999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1999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1999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4</v>
      </c>
      <c r="R102" s="325">
        <f t="shared" ca="1" si="61"/>
        <v>0</v>
      </c>
      <c r="S102" s="325">
        <f t="shared" ca="1" si="44"/>
        <v>28</v>
      </c>
      <c r="T102" s="325">
        <f t="shared" ca="1" si="45"/>
        <v>0</v>
      </c>
      <c r="U102" s="406">
        <f t="shared" si="59"/>
        <v>100</v>
      </c>
      <c r="V102" s="406" t="s">
        <v>1999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29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1999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1999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1999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4</v>
      </c>
      <c r="R103" s="325">
        <f t="shared" ca="1" si="61"/>
        <v>0</v>
      </c>
      <c r="S103" s="325">
        <f t="shared" ca="1" si="44"/>
        <v>28</v>
      </c>
      <c r="T103" s="325">
        <f t="shared" ca="1" si="45"/>
        <v>0</v>
      </c>
      <c r="U103" s="406">
        <f t="shared" si="59"/>
        <v>101</v>
      </c>
      <c r="V103" s="406" t="s">
        <v>1999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29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1999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1999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1999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4</v>
      </c>
      <c r="R104" s="325">
        <f t="shared" ca="1" si="61"/>
        <v>0</v>
      </c>
      <c r="S104" s="325">
        <f t="shared" ca="1" si="44"/>
        <v>28</v>
      </c>
      <c r="T104" s="325">
        <f t="shared" ca="1" si="45"/>
        <v>0</v>
      </c>
      <c r="U104" s="406">
        <f t="shared" si="59"/>
        <v>102</v>
      </c>
      <c r="V104" s="406" t="s">
        <v>1999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29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1999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1999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1999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4</v>
      </c>
      <c r="R105" s="325">
        <f t="shared" ca="1" si="61"/>
        <v>0</v>
      </c>
      <c r="S105" s="325">
        <f t="shared" ca="1" si="44"/>
        <v>28</v>
      </c>
      <c r="T105" s="325">
        <f t="shared" ca="1" si="45"/>
        <v>0</v>
      </c>
      <c r="U105" s="406">
        <f t="shared" si="59"/>
        <v>103</v>
      </c>
      <c r="V105" s="406" t="s">
        <v>1999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29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1999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1999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1999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4</v>
      </c>
      <c r="R106" s="325">
        <f t="shared" ca="1" si="61"/>
        <v>0</v>
      </c>
      <c r="S106" s="325">
        <f t="shared" ca="1" si="44"/>
        <v>28</v>
      </c>
      <c r="T106" s="325">
        <f t="shared" ca="1" si="45"/>
        <v>0</v>
      </c>
      <c r="U106" s="406">
        <f t="shared" si="59"/>
        <v>104</v>
      </c>
      <c r="V106" s="406" t="s">
        <v>1999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29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1999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1999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1999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4</v>
      </c>
      <c r="R107" s="325">
        <f t="shared" ca="1" si="61"/>
        <v>0</v>
      </c>
      <c r="S107" s="325">
        <f t="shared" ca="1" si="44"/>
        <v>28</v>
      </c>
      <c r="T107" s="325">
        <f t="shared" ca="1" si="45"/>
        <v>0</v>
      </c>
      <c r="U107" s="406">
        <f t="shared" si="59"/>
        <v>105</v>
      </c>
      <c r="V107" s="406" t="s">
        <v>1999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29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1999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1999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1999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4</v>
      </c>
      <c r="R108" s="325">
        <f t="shared" ca="1" si="61"/>
        <v>0</v>
      </c>
      <c r="S108" s="325">
        <f t="shared" ca="1" si="44"/>
        <v>28</v>
      </c>
      <c r="T108" s="325">
        <f t="shared" ca="1" si="45"/>
        <v>0</v>
      </c>
      <c r="U108" s="406">
        <f t="shared" si="59"/>
        <v>106</v>
      </c>
      <c r="V108" s="406" t="s">
        <v>1999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29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1999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1999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1999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4</v>
      </c>
      <c r="R109" s="325">
        <f t="shared" ca="1" si="61"/>
        <v>0</v>
      </c>
      <c r="S109" s="325">
        <f t="shared" ca="1" si="44"/>
        <v>28</v>
      </c>
      <c r="T109" s="325">
        <f t="shared" ca="1" si="45"/>
        <v>0</v>
      </c>
      <c r="U109" s="406">
        <f t="shared" si="59"/>
        <v>107</v>
      </c>
      <c r="V109" s="406" t="s">
        <v>1999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29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1999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1999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1999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4</v>
      </c>
      <c r="R110" s="325">
        <f t="shared" ca="1" si="61"/>
        <v>0</v>
      </c>
      <c r="S110" s="325">
        <f t="shared" ca="1" si="44"/>
        <v>28</v>
      </c>
      <c r="T110" s="325">
        <f t="shared" ca="1" si="45"/>
        <v>0</v>
      </c>
      <c r="U110" s="406">
        <f t="shared" si="59"/>
        <v>108</v>
      </c>
      <c r="V110" s="406" t="s">
        <v>1999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29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1999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1999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1999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4</v>
      </c>
      <c r="R111" s="325">
        <f t="shared" ca="1" si="61"/>
        <v>0</v>
      </c>
      <c r="S111" s="325">
        <f t="shared" ca="1" si="44"/>
        <v>28</v>
      </c>
      <c r="T111" s="325">
        <f t="shared" ca="1" si="45"/>
        <v>0</v>
      </c>
      <c r="U111" s="406">
        <f t="shared" si="59"/>
        <v>109</v>
      </c>
      <c r="V111" s="406" t="s">
        <v>1999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29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1999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1999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1999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4</v>
      </c>
      <c r="R112" s="325">
        <f t="shared" ca="1" si="61"/>
        <v>0</v>
      </c>
      <c r="S112" s="325">
        <f t="shared" ca="1" si="44"/>
        <v>28</v>
      </c>
      <c r="T112" s="325">
        <f t="shared" ca="1" si="45"/>
        <v>0</v>
      </c>
      <c r="U112" s="406">
        <f t="shared" si="59"/>
        <v>110</v>
      </c>
      <c r="V112" s="406" t="s">
        <v>1999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29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1999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1999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1999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4</v>
      </c>
      <c r="R113" s="325">
        <f t="shared" ca="1" si="61"/>
        <v>0</v>
      </c>
      <c r="S113" s="325">
        <f t="shared" ca="1" si="44"/>
        <v>28</v>
      </c>
      <c r="T113" s="325">
        <f t="shared" ca="1" si="45"/>
        <v>0</v>
      </c>
      <c r="U113" s="406">
        <f t="shared" si="59"/>
        <v>111</v>
      </c>
      <c r="V113" s="406" t="s">
        <v>1999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29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1999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1999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1999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4</v>
      </c>
      <c r="R114" s="325">
        <f t="shared" ca="1" si="61"/>
        <v>0</v>
      </c>
      <c r="S114" s="325">
        <f t="shared" ca="1" si="44"/>
        <v>28</v>
      </c>
      <c r="T114" s="325">
        <f t="shared" ca="1" si="45"/>
        <v>0</v>
      </c>
      <c r="U114" s="406">
        <f t="shared" si="59"/>
        <v>112</v>
      </c>
      <c r="V114" s="406" t="s">
        <v>1999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29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1999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1999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1999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4</v>
      </c>
      <c r="R115" s="325">
        <f t="shared" ca="1" si="61"/>
        <v>0</v>
      </c>
      <c r="S115" s="325">
        <f t="shared" ca="1" si="44"/>
        <v>28</v>
      </c>
      <c r="T115" s="325">
        <f t="shared" ca="1" si="45"/>
        <v>0</v>
      </c>
      <c r="U115" s="406">
        <f t="shared" si="59"/>
        <v>113</v>
      </c>
      <c r="V115" s="406" t="s">
        <v>1999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29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1999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1999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1999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4</v>
      </c>
      <c r="R116" s="325">
        <f t="shared" ca="1" si="61"/>
        <v>0</v>
      </c>
      <c r="S116" s="325">
        <f t="shared" ca="1" si="44"/>
        <v>28</v>
      </c>
      <c r="T116" s="325">
        <f t="shared" ca="1" si="45"/>
        <v>0</v>
      </c>
      <c r="U116" s="406">
        <f t="shared" si="59"/>
        <v>114</v>
      </c>
      <c r="V116" s="406" t="s">
        <v>1999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29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1999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1999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1999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4</v>
      </c>
      <c r="R117" s="325">
        <f t="shared" ca="1" si="61"/>
        <v>0</v>
      </c>
      <c r="S117" s="325">
        <f t="shared" ca="1" si="44"/>
        <v>28</v>
      </c>
      <c r="T117" s="325">
        <f t="shared" ca="1" si="45"/>
        <v>0</v>
      </c>
      <c r="U117" s="406">
        <f t="shared" si="59"/>
        <v>115</v>
      </c>
      <c r="V117" s="406" t="s">
        <v>1999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29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1999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1999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1999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4</v>
      </c>
      <c r="R118" s="325">
        <f t="shared" ca="1" si="61"/>
        <v>0</v>
      </c>
      <c r="S118" s="325">
        <f t="shared" ca="1" si="44"/>
        <v>28</v>
      </c>
      <c r="T118" s="325">
        <f t="shared" ca="1" si="45"/>
        <v>0</v>
      </c>
      <c r="U118" s="406">
        <f t="shared" si="59"/>
        <v>116</v>
      </c>
      <c r="V118" s="406" t="s">
        <v>1999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29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1999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1999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1999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4</v>
      </c>
      <c r="R119" s="325">
        <f t="shared" ca="1" si="61"/>
        <v>0</v>
      </c>
      <c r="S119" s="325">
        <f t="shared" ca="1" si="44"/>
        <v>28</v>
      </c>
      <c r="T119" s="325">
        <f t="shared" ca="1" si="45"/>
        <v>0</v>
      </c>
      <c r="U119" s="406">
        <f t="shared" si="59"/>
        <v>117</v>
      </c>
      <c r="V119" s="406" t="s">
        <v>1999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29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1999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1999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1999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4</v>
      </c>
      <c r="R120" s="325">
        <f t="shared" ca="1" si="61"/>
        <v>0</v>
      </c>
      <c r="S120" s="325">
        <f t="shared" ca="1" si="44"/>
        <v>28</v>
      </c>
      <c r="T120" s="325">
        <f t="shared" ca="1" si="45"/>
        <v>0</v>
      </c>
      <c r="U120" s="406">
        <f t="shared" si="59"/>
        <v>118</v>
      </c>
      <c r="V120" s="406" t="s">
        <v>1999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29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1999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1999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1999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4</v>
      </c>
      <c r="R121" s="325">
        <f t="shared" ca="1" si="61"/>
        <v>0</v>
      </c>
      <c r="S121" s="325">
        <f t="shared" ca="1" si="44"/>
        <v>28</v>
      </c>
      <c r="T121" s="325">
        <f t="shared" ca="1" si="45"/>
        <v>0</v>
      </c>
      <c r="U121" s="406">
        <f t="shared" si="59"/>
        <v>119</v>
      </c>
      <c r="V121" s="406" t="s">
        <v>1999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29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1999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1999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1999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4</v>
      </c>
      <c r="R122" s="325">
        <f t="shared" ca="1" si="61"/>
        <v>0</v>
      </c>
      <c r="S122" s="325">
        <f t="shared" ca="1" si="44"/>
        <v>28</v>
      </c>
      <c r="T122" s="325">
        <f t="shared" ca="1" si="45"/>
        <v>0</v>
      </c>
      <c r="U122" s="406">
        <f t="shared" si="59"/>
        <v>120</v>
      </c>
      <c r="V122" s="406" t="s">
        <v>1999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29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1999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1999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1999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4</v>
      </c>
      <c r="R123" s="325">
        <f t="shared" ca="1" si="61"/>
        <v>0</v>
      </c>
      <c r="S123" s="325">
        <f t="shared" ca="1" si="44"/>
        <v>28</v>
      </c>
      <c r="T123" s="325">
        <f t="shared" ca="1" si="45"/>
        <v>0</v>
      </c>
      <c r="U123" s="406">
        <f t="shared" si="59"/>
        <v>121</v>
      </c>
      <c r="V123" s="406" t="s">
        <v>1999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29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1999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1999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1999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4</v>
      </c>
      <c r="R124" s="325">
        <f t="shared" ca="1" si="61"/>
        <v>0</v>
      </c>
      <c r="S124" s="325">
        <f t="shared" ca="1" si="44"/>
        <v>28</v>
      </c>
      <c r="T124" s="325">
        <f t="shared" ca="1" si="45"/>
        <v>0</v>
      </c>
      <c r="U124" s="406">
        <f t="shared" si="59"/>
        <v>122</v>
      </c>
      <c r="V124" s="406" t="s">
        <v>1999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29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1999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1999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1999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4</v>
      </c>
      <c r="R125" s="325">
        <f t="shared" ca="1" si="61"/>
        <v>0</v>
      </c>
      <c r="S125" s="325">
        <f t="shared" ca="1" si="44"/>
        <v>28</v>
      </c>
      <c r="T125" s="325">
        <f t="shared" ca="1" si="45"/>
        <v>0</v>
      </c>
      <c r="U125" s="406">
        <f t="shared" si="59"/>
        <v>123</v>
      </c>
      <c r="V125" s="406" t="s">
        <v>1999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29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1999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1999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1999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4</v>
      </c>
      <c r="R126" s="325">
        <f t="shared" ca="1" si="61"/>
        <v>0</v>
      </c>
      <c r="S126" s="325">
        <f t="shared" ca="1" si="44"/>
        <v>28</v>
      </c>
      <c r="T126" s="325">
        <f t="shared" ca="1" si="45"/>
        <v>0</v>
      </c>
      <c r="U126" s="406">
        <f t="shared" si="59"/>
        <v>124</v>
      </c>
      <c r="V126" s="406" t="s">
        <v>1999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29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1999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1999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1999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4</v>
      </c>
      <c r="R127" s="325">
        <f t="shared" ca="1" si="61"/>
        <v>0</v>
      </c>
      <c r="S127" s="325">
        <f t="shared" ca="1" si="44"/>
        <v>28</v>
      </c>
      <c r="T127" s="325">
        <f t="shared" ca="1" si="45"/>
        <v>0</v>
      </c>
      <c r="U127" s="406">
        <f t="shared" si="59"/>
        <v>125</v>
      </c>
      <c r="V127" s="406" t="s">
        <v>1999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29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1999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1999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1999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4</v>
      </c>
      <c r="R128" s="325">
        <f t="shared" ca="1" si="61"/>
        <v>0</v>
      </c>
      <c r="S128" s="325">
        <f t="shared" ca="1" si="44"/>
        <v>28</v>
      </c>
      <c r="T128" s="325">
        <f t="shared" ca="1" si="45"/>
        <v>0</v>
      </c>
      <c r="U128" s="406">
        <f t="shared" si="59"/>
        <v>126</v>
      </c>
      <c r="V128" s="406" t="s">
        <v>1999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29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1999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1999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1999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4</v>
      </c>
      <c r="R129" s="325">
        <f t="shared" ca="1" si="61"/>
        <v>0</v>
      </c>
      <c r="S129" s="325">
        <f t="shared" ca="1" si="44"/>
        <v>28</v>
      </c>
      <c r="T129" s="325">
        <f t="shared" ca="1" si="45"/>
        <v>0</v>
      </c>
      <c r="U129" s="406">
        <f t="shared" si="59"/>
        <v>127</v>
      </c>
      <c r="V129" s="406" t="s">
        <v>1999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29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1999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1999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1999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4</v>
      </c>
      <c r="R130" s="325">
        <f t="shared" ca="1" si="61"/>
        <v>0</v>
      </c>
      <c r="S130" s="325">
        <f t="shared" ca="1" si="44"/>
        <v>28</v>
      </c>
      <c r="T130" s="325">
        <f t="shared" ca="1" si="45"/>
        <v>0</v>
      </c>
      <c r="U130" s="406">
        <f t="shared" si="59"/>
        <v>128</v>
      </c>
      <c r="V130" s="406" t="s">
        <v>1999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29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1999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1999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1999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2021-11-21T14:53:21Z</cp:lastPrinted>
  <dcterms:created xsi:type="dcterms:W3CDTF">1998-08-08T11:38:32Z</dcterms:created>
  <dcterms:modified xsi:type="dcterms:W3CDTF">2021-11-22T19:01:58Z</dcterms:modified>
  <cp:category>PETANQUE</cp:category>
</cp:coreProperties>
</file>